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020" tabRatio="0"/>
  </bookViews>
  <sheets>
    <sheet name="TDSheet" sheetId="1" r:id="rId1"/>
  </sheets>
  <definedNames>
    <definedName name="_xlnm.Print_Area" localSheetId="0">TDSheet!$A$1:$U$391</definedName>
  </definedNames>
  <calcPr calcId="152511" refMode="R1C1"/>
</workbook>
</file>

<file path=xl/calcChain.xml><?xml version="1.0" encoding="utf-8"?>
<calcChain xmlns="http://schemas.openxmlformats.org/spreadsheetml/2006/main">
  <c r="U77" i="1" l="1"/>
  <c r="U76" i="1"/>
  <c r="T49" i="1"/>
  <c r="Q304" i="1"/>
  <c r="Q303" i="1" s="1"/>
  <c r="T301" i="1"/>
  <c r="T136" i="1"/>
  <c r="T138" i="1"/>
  <c r="T135" i="1" s="1"/>
  <c r="T140" i="1"/>
  <c r="T143" i="1"/>
  <c r="T125" i="1" s="1"/>
  <c r="T144" i="1"/>
  <c r="T147" i="1"/>
  <c r="T149" i="1"/>
  <c r="T150" i="1"/>
  <c r="T164" i="1"/>
  <c r="T165" i="1"/>
  <c r="T162" i="1" s="1"/>
  <c r="T202" i="1"/>
  <c r="T204" i="1"/>
  <c r="T196" i="1" s="1"/>
  <c r="T221" i="1"/>
  <c r="T250" i="1"/>
  <c r="T232" i="1" s="1"/>
  <c r="T251" i="1"/>
  <c r="T254" i="1"/>
  <c r="T238" i="1" s="1"/>
  <c r="T236" i="1" s="1"/>
  <c r="T228" i="1" s="1"/>
  <c r="T283" i="1"/>
  <c r="T285" i="1"/>
  <c r="T270" i="1" s="1"/>
  <c r="T289" i="1"/>
  <c r="T290" i="1"/>
  <c r="T275" i="1" s="1"/>
  <c r="U275" i="1" s="1"/>
  <c r="T293" i="1"/>
  <c r="T307" i="1"/>
  <c r="T300" i="1" s="1"/>
  <c r="T299" i="1" s="1"/>
  <c r="T51" i="1"/>
  <c r="T50" i="1" s="1"/>
  <c r="T59" i="1"/>
  <c r="T317" i="1"/>
  <c r="T276" i="1"/>
  <c r="T278" i="1"/>
  <c r="T279" i="1"/>
  <c r="T277" i="1"/>
  <c r="U277" i="1" s="1"/>
  <c r="T195" i="1"/>
  <c r="U195" i="1" s="1"/>
  <c r="T131" i="1"/>
  <c r="T343" i="1"/>
  <c r="T298" i="1"/>
  <c r="T233" i="1"/>
  <c r="T194" i="1"/>
  <c r="T126" i="1"/>
  <c r="T274" i="1"/>
  <c r="T216" i="1"/>
  <c r="W125" i="1"/>
  <c r="T157" i="1"/>
  <c r="T78" i="1"/>
  <c r="T76" i="1"/>
  <c r="T75" i="1"/>
  <c r="U75" i="1" s="1"/>
  <c r="T67" i="1"/>
  <c r="T65" i="1"/>
  <c r="T63" i="1"/>
  <c r="T62" i="1"/>
  <c r="T61" i="1" s="1"/>
  <c r="T60" i="1" s="1"/>
  <c r="T56" i="1"/>
  <c r="T52" i="1"/>
  <c r="T48" i="1"/>
  <c r="T47" i="1" s="1"/>
  <c r="T34" i="1" s="1"/>
  <c r="T44" i="1"/>
  <c r="T40" i="1"/>
  <c r="T39" i="1"/>
  <c r="T36" i="1"/>
  <c r="T35" i="1"/>
  <c r="T26" i="1"/>
  <c r="U26" i="1" s="1"/>
  <c r="T19" i="1"/>
  <c r="T18" i="1"/>
  <c r="T17" i="1" s="1"/>
  <c r="T86" i="1"/>
  <c r="U86" i="1" s="1"/>
  <c r="T87" i="1"/>
  <c r="Q301" i="1"/>
  <c r="U301" i="1" s="1"/>
  <c r="Q300" i="1"/>
  <c r="Q299" i="1"/>
  <c r="Q306" i="1"/>
  <c r="U308" i="1"/>
  <c r="T146" i="1"/>
  <c r="Q96" i="1"/>
  <c r="Q94" i="1"/>
  <c r="U95" i="1"/>
  <c r="T94" i="1"/>
  <c r="U94" i="1" s="1"/>
  <c r="Q39" i="1"/>
  <c r="Q104" i="1"/>
  <c r="Q103" i="1"/>
  <c r="T104" i="1"/>
  <c r="T103" i="1"/>
  <c r="U104" i="1"/>
  <c r="U105" i="1"/>
  <c r="Q92" i="1"/>
  <c r="Q91" i="1" s="1"/>
  <c r="Q90" i="1" s="1"/>
  <c r="Q89" i="1" s="1"/>
  <c r="Q100" i="1"/>
  <c r="Q99" i="1"/>
  <c r="Q101" i="1"/>
  <c r="Q98" i="1"/>
  <c r="T263" i="1"/>
  <c r="U87" i="1"/>
  <c r="U88" i="1"/>
  <c r="U24" i="1"/>
  <c r="U23" i="1"/>
  <c r="U25" i="1"/>
  <c r="T92" i="1"/>
  <c r="T96" i="1"/>
  <c r="T91" i="1"/>
  <c r="T99" i="1"/>
  <c r="T101" i="1"/>
  <c r="T98" i="1" s="1"/>
  <c r="T90" i="1"/>
  <c r="T89" i="1" s="1"/>
  <c r="Q135" i="1"/>
  <c r="Q139" i="1"/>
  <c r="Q145" i="1"/>
  <c r="Q147" i="1"/>
  <c r="Q129" i="1" s="1"/>
  <c r="Q148" i="1"/>
  <c r="Q153" i="1"/>
  <c r="Q152" i="1" s="1"/>
  <c r="Q151" i="1" s="1"/>
  <c r="U151" i="1" s="1"/>
  <c r="Q156" i="1"/>
  <c r="Q155" i="1"/>
  <c r="Q159" i="1"/>
  <c r="Q158" i="1"/>
  <c r="Q163" i="1"/>
  <c r="Q162" i="1"/>
  <c r="Q166" i="1"/>
  <c r="Q161" i="1"/>
  <c r="Q171" i="1"/>
  <c r="U171" i="1" s="1"/>
  <c r="Q172" i="1"/>
  <c r="Q170" i="1"/>
  <c r="Q169" i="1" s="1"/>
  <c r="Q174" i="1"/>
  <c r="Q175" i="1"/>
  <c r="Q173" i="1" s="1"/>
  <c r="U173" i="1" s="1"/>
  <c r="Q177" i="1"/>
  <c r="Q178" i="1"/>
  <c r="Q176" i="1" s="1"/>
  <c r="Q193" i="1"/>
  <c r="Q194" i="1"/>
  <c r="Q192" i="1" s="1"/>
  <c r="Q191" i="1" s="1"/>
  <c r="Q210" i="1"/>
  <c r="Q196" i="1"/>
  <c r="Q197" i="1"/>
  <c r="Q195" i="1"/>
  <c r="Q215" i="1"/>
  <c r="Q216" i="1"/>
  <c r="Q217" i="1"/>
  <c r="U217" i="1" s="1"/>
  <c r="Q231" i="1"/>
  <c r="Q232" i="1"/>
  <c r="Q233" i="1"/>
  <c r="U233" i="1" s="1"/>
  <c r="Q235" i="1"/>
  <c r="Q234" i="1" s="1"/>
  <c r="Q237" i="1"/>
  <c r="Q238" i="1"/>
  <c r="Q236" i="1" s="1"/>
  <c r="Q258" i="1"/>
  <c r="Q257" i="1" s="1"/>
  <c r="Q259" i="1"/>
  <c r="Q268" i="1"/>
  <c r="Q269" i="1"/>
  <c r="Q270" i="1"/>
  <c r="Q267" i="1"/>
  <c r="Q272" i="1"/>
  <c r="Q273" i="1"/>
  <c r="Q274" i="1"/>
  <c r="Q275" i="1"/>
  <c r="Q276" i="1"/>
  <c r="Q279" i="1"/>
  <c r="Q278" i="1"/>
  <c r="Q277" i="1"/>
  <c r="Q312" i="1"/>
  <c r="Q313" i="1"/>
  <c r="Q311" i="1" s="1"/>
  <c r="Q310" i="1" s="1"/>
  <c r="Q315" i="1"/>
  <c r="Q316" i="1"/>
  <c r="Q314" i="1"/>
  <c r="Q317" i="1"/>
  <c r="Q319" i="1"/>
  <c r="Q318" i="1"/>
  <c r="Q340" i="1"/>
  <c r="Q341" i="1"/>
  <c r="Q339" i="1" s="1"/>
  <c r="Q343" i="1"/>
  <c r="Q342" i="1" s="1"/>
  <c r="Q338" i="1" s="1"/>
  <c r="Q357" i="1"/>
  <c r="Q356" i="1" s="1"/>
  <c r="Q352" i="1" s="1"/>
  <c r="Q351" i="1" s="1"/>
  <c r="T145" i="1"/>
  <c r="T153" i="1"/>
  <c r="T152" i="1"/>
  <c r="T151" i="1" s="1"/>
  <c r="T158" i="1"/>
  <c r="T166" i="1"/>
  <c r="U166" i="1" s="1"/>
  <c r="T156" i="1"/>
  <c r="T155" i="1" s="1"/>
  <c r="T227" i="1"/>
  <c r="T372" i="1"/>
  <c r="T171" i="1"/>
  <c r="T172" i="1"/>
  <c r="T170" i="1" s="1"/>
  <c r="T169" i="1" s="1"/>
  <c r="T174" i="1"/>
  <c r="T175" i="1"/>
  <c r="T173" i="1"/>
  <c r="T177" i="1"/>
  <c r="U177" i="1" s="1"/>
  <c r="T178" i="1"/>
  <c r="T176" i="1"/>
  <c r="T193" i="1"/>
  <c r="T192" i="1" s="1"/>
  <c r="T191" i="1"/>
  <c r="T197" i="1"/>
  <c r="T190" i="1"/>
  <c r="T215" i="1"/>
  <c r="T217" i="1"/>
  <c r="T231" i="1"/>
  <c r="T230" i="1" s="1"/>
  <c r="T235" i="1"/>
  <c r="T234" i="1" s="1"/>
  <c r="T229" i="1"/>
  <c r="T237" i="1"/>
  <c r="T262" i="1"/>
  <c r="T261" i="1"/>
  <c r="T260" i="1" s="1"/>
  <c r="T255" i="1" s="1"/>
  <c r="T268" i="1"/>
  <c r="T269" i="1"/>
  <c r="T267" i="1"/>
  <c r="T266" i="1" s="1"/>
  <c r="T265" i="1" s="1"/>
  <c r="T272" i="1"/>
  <c r="T273" i="1"/>
  <c r="T271" i="1" s="1"/>
  <c r="T297" i="1"/>
  <c r="T312" i="1"/>
  <c r="U312" i="1" s="1"/>
  <c r="T313" i="1"/>
  <c r="T311" i="1"/>
  <c r="T315" i="1"/>
  <c r="T316" i="1"/>
  <c r="T314" i="1" s="1"/>
  <c r="U314" i="1" s="1"/>
  <c r="T319" i="1"/>
  <c r="T318" i="1"/>
  <c r="T340" i="1"/>
  <c r="T341" i="1"/>
  <c r="T339" i="1" s="1"/>
  <c r="T342" i="1"/>
  <c r="T357" i="1"/>
  <c r="T356" i="1"/>
  <c r="T355" i="1" s="1"/>
  <c r="T351" i="1"/>
  <c r="T203" i="1"/>
  <c r="T200" i="1"/>
  <c r="T199" i="1"/>
  <c r="T198" i="1" s="1"/>
  <c r="U43" i="1"/>
  <c r="U56" i="1"/>
  <c r="T57" i="1"/>
  <c r="U57" i="1"/>
  <c r="T58" i="1"/>
  <c r="U58" i="1"/>
  <c r="U59" i="1"/>
  <c r="U64" i="1"/>
  <c r="T32" i="1"/>
  <c r="T31" i="1"/>
  <c r="U32" i="1"/>
  <c r="U33" i="1"/>
  <c r="U41" i="1"/>
  <c r="Q126" i="1"/>
  <c r="Q125" i="1"/>
  <c r="U125" i="1" s="1"/>
  <c r="Q122" i="1"/>
  <c r="Q124" i="1"/>
  <c r="U124" i="1" s="1"/>
  <c r="Q123" i="1"/>
  <c r="Q121" i="1"/>
  <c r="U121" i="1" s="1"/>
  <c r="Q118" i="1"/>
  <c r="Q119" i="1"/>
  <c r="Q120" i="1"/>
  <c r="Q128" i="1"/>
  <c r="Q127" i="1" s="1"/>
  <c r="Q131" i="1"/>
  <c r="Q132" i="1"/>
  <c r="Q130" i="1" s="1"/>
  <c r="U42" i="1"/>
  <c r="T220" i="1"/>
  <c r="Q220" i="1"/>
  <c r="T373" i="1"/>
  <c r="T371" i="1"/>
  <c r="T370" i="1"/>
  <c r="T379" i="1"/>
  <c r="T378" i="1"/>
  <c r="T377" i="1"/>
  <c r="T376" i="1"/>
  <c r="Q379" i="1"/>
  <c r="Q378" i="1"/>
  <c r="Q377" i="1"/>
  <c r="Q376" i="1"/>
  <c r="Q373" i="1"/>
  <c r="Q372" i="1"/>
  <c r="Q371" i="1"/>
  <c r="Q370" i="1"/>
  <c r="T335" i="1"/>
  <c r="T334" i="1" s="1"/>
  <c r="T333" i="1" s="1"/>
  <c r="Q335" i="1"/>
  <c r="Q334" i="1" s="1"/>
  <c r="U334" i="1" s="1"/>
  <c r="U336" i="1"/>
  <c r="Q184" i="1"/>
  <c r="Q181" i="1"/>
  <c r="Q187" i="1"/>
  <c r="U187" i="1" s="1"/>
  <c r="U157" i="1"/>
  <c r="U156" i="1"/>
  <c r="U155" i="1"/>
  <c r="T181" i="1"/>
  <c r="T184" i="1"/>
  <c r="T180" i="1" s="1"/>
  <c r="T179" i="1" s="1"/>
  <c r="Q200" i="1"/>
  <c r="Q199" i="1"/>
  <c r="T208" i="1"/>
  <c r="T210" i="1"/>
  <c r="Q208" i="1"/>
  <c r="Q219" i="1"/>
  <c r="U219" i="1" s="1"/>
  <c r="U222" i="1"/>
  <c r="Q225" i="1"/>
  <c r="Q224" i="1" s="1"/>
  <c r="Q223" i="1"/>
  <c r="U223" i="1" s="1"/>
  <c r="T240" i="1"/>
  <c r="T239" i="1"/>
  <c r="Q240" i="1"/>
  <c r="Q239" i="1"/>
  <c r="Q244" i="1"/>
  <c r="T244" i="1"/>
  <c r="T243" i="1" s="1"/>
  <c r="U243" i="1" s="1"/>
  <c r="Q243" i="1"/>
  <c r="Q242" i="1"/>
  <c r="T258" i="1"/>
  <c r="T259" i="1"/>
  <c r="T257" i="1"/>
  <c r="T256" i="1"/>
  <c r="Q262" i="1"/>
  <c r="Q261" i="1"/>
  <c r="Q298" i="1"/>
  <c r="T322" i="1"/>
  <c r="T321" i="1"/>
  <c r="T320" i="1" s="1"/>
  <c r="Q322" i="1"/>
  <c r="U322" i="1" s="1"/>
  <c r="Q321" i="1"/>
  <c r="Q328" i="1"/>
  <c r="T349" i="1"/>
  <c r="Q353" i="1"/>
  <c r="U353" i="1" s="1"/>
  <c r="Q354" i="1"/>
  <c r="Q355" i="1"/>
  <c r="U355" i="1" s="1"/>
  <c r="U83" i="1"/>
  <c r="T82" i="1"/>
  <c r="U82" i="1" s="1"/>
  <c r="U27" i="1"/>
  <c r="Q35" i="1"/>
  <c r="Q48" i="1"/>
  <c r="U48" i="1" s="1"/>
  <c r="Q50" i="1"/>
  <c r="Q47" i="1"/>
  <c r="U47" i="1" s="1"/>
  <c r="Q54" i="1"/>
  <c r="Q62" i="1"/>
  <c r="Q65" i="1"/>
  <c r="Q68" i="1"/>
  <c r="Q67" i="1" s="1"/>
  <c r="U67" i="1" s="1"/>
  <c r="Q79" i="1"/>
  <c r="Q78" i="1"/>
  <c r="Q84" i="1"/>
  <c r="U100" i="1"/>
  <c r="U99" i="1"/>
  <c r="U98" i="1"/>
  <c r="U101" i="1"/>
  <c r="U102" i="1"/>
  <c r="T207" i="1"/>
  <c r="T206" i="1"/>
  <c r="T292" i="1"/>
  <c r="U292" i="1" s="1"/>
  <c r="T282" i="1"/>
  <c r="Q292" i="1"/>
  <c r="Q286" i="1"/>
  <c r="Q282" i="1"/>
  <c r="Q281" i="1"/>
  <c r="U282" i="1"/>
  <c r="U283" i="1"/>
  <c r="U284" i="1"/>
  <c r="U287" i="1"/>
  <c r="U288" i="1"/>
  <c r="U289" i="1"/>
  <c r="U290" i="1"/>
  <c r="U291" i="1"/>
  <c r="U293" i="1"/>
  <c r="U294" i="1"/>
  <c r="U21" i="1"/>
  <c r="U22" i="1"/>
  <c r="U28" i="1"/>
  <c r="U29" i="1"/>
  <c r="U20" i="1"/>
  <c r="U38" i="1"/>
  <c r="U37" i="1"/>
  <c r="U45" i="1"/>
  <c r="U46" i="1"/>
  <c r="Q203" i="1"/>
  <c r="T163" i="1"/>
  <c r="U163" i="1" s="1"/>
  <c r="T187" i="1"/>
  <c r="U204" i="1"/>
  <c r="T225" i="1"/>
  <c r="T224" i="1"/>
  <c r="T223" i="1" s="1"/>
  <c r="U92" i="1"/>
  <c r="U93" i="1"/>
  <c r="Q218" i="1"/>
  <c r="T84" i="1"/>
  <c r="U91" i="1"/>
  <c r="U97" i="1"/>
  <c r="U96" i="1"/>
  <c r="Q327" i="1"/>
  <c r="U327" i="1" s="1"/>
  <c r="Q331" i="1"/>
  <c r="Q326" i="1"/>
  <c r="U326" i="1" s="1"/>
  <c r="T327" i="1"/>
  <c r="T331" i="1"/>
  <c r="T326" i="1" s="1"/>
  <c r="U332" i="1"/>
  <c r="Q346" i="1"/>
  <c r="Q349" i="1"/>
  <c r="Q345" i="1"/>
  <c r="Q344" i="1" s="1"/>
  <c r="Q248" i="1"/>
  <c r="T79" i="1"/>
  <c r="U79" i="1" s="1"/>
  <c r="T68" i="1"/>
  <c r="T54" i="1"/>
  <c r="T53" i="1"/>
  <c r="U90" i="1"/>
  <c r="U85" i="1"/>
  <c r="U84" i="1"/>
  <c r="T81" i="1"/>
  <c r="U81" i="1" s="1"/>
  <c r="U80" i="1"/>
  <c r="U78" i="1"/>
  <c r="U69" i="1"/>
  <c r="U68" i="1"/>
  <c r="U66" i="1"/>
  <c r="U63" i="1"/>
  <c r="U55" i="1"/>
  <c r="U51" i="1"/>
  <c r="U50" i="1"/>
  <c r="U49" i="1"/>
  <c r="U44" i="1"/>
  <c r="U40" i="1"/>
  <c r="U36" i="1"/>
  <c r="U35" i="1"/>
  <c r="U19" i="1"/>
  <c r="U18" i="1"/>
  <c r="U167" i="1"/>
  <c r="T346" i="1"/>
  <c r="T345" i="1" s="1"/>
  <c r="T344" i="1" s="1"/>
  <c r="U344" i="1" s="1"/>
  <c r="T219" i="1"/>
  <c r="T218" i="1"/>
  <c r="U216" i="1"/>
  <c r="U218" i="1"/>
  <c r="U220" i="1"/>
  <c r="U221" i="1"/>
  <c r="Q247" i="1"/>
  <c r="Q252" i="1"/>
  <c r="Q246" i="1"/>
  <c r="Q207" i="1"/>
  <c r="Q206" i="1"/>
  <c r="U206" i="1" s="1"/>
  <c r="T118" i="1"/>
  <c r="T119" i="1"/>
  <c r="T122" i="1"/>
  <c r="T123" i="1"/>
  <c r="T124" i="1"/>
  <c r="U226" i="1"/>
  <c r="T304" i="1"/>
  <c r="U201" i="1"/>
  <c r="U200" i="1"/>
  <c r="U313" i="1"/>
  <c r="U339" i="1"/>
  <c r="U340" i="1"/>
  <c r="U341" i="1"/>
  <c r="U349" i="1"/>
  <c r="U350" i="1"/>
  <c r="U348" i="1"/>
  <c r="U347" i="1"/>
  <c r="U325" i="1"/>
  <c r="U324" i="1"/>
  <c r="U323" i="1"/>
  <c r="U153" i="1"/>
  <c r="T128" i="1"/>
  <c r="T127" i="1" s="1"/>
  <c r="T121" i="1"/>
  <c r="T306" i="1"/>
  <c r="T352" i="1"/>
  <c r="T353" i="1"/>
  <c r="T354" i="1"/>
  <c r="U118" i="1"/>
  <c r="U122" i="1"/>
  <c r="U123" i="1"/>
  <c r="U126" i="1"/>
  <c r="U131" i="1"/>
  <c r="U136" i="1"/>
  <c r="U137" i="1"/>
  <c r="U138" i="1"/>
  <c r="U140" i="1"/>
  <c r="U141" i="1"/>
  <c r="U142" i="1"/>
  <c r="U144" i="1"/>
  <c r="U145" i="1"/>
  <c r="U146" i="1"/>
  <c r="U149" i="1"/>
  <c r="U150" i="1"/>
  <c r="U154" i="1"/>
  <c r="U158" i="1"/>
  <c r="U159" i="1"/>
  <c r="U160" i="1"/>
  <c r="U162" i="1"/>
  <c r="U164" i="1"/>
  <c r="U170" i="1"/>
  <c r="U172" i="1"/>
  <c r="U174" i="1"/>
  <c r="U176" i="1"/>
  <c r="U178" i="1"/>
  <c r="U182" i="1"/>
  <c r="U183" i="1"/>
  <c r="U185" i="1"/>
  <c r="U186" i="1"/>
  <c r="U188" i="1"/>
  <c r="U189" i="1"/>
  <c r="U192" i="1"/>
  <c r="U193" i="1"/>
  <c r="U194" i="1"/>
  <c r="U196" i="1"/>
  <c r="U197" i="1"/>
  <c r="Q198" i="1"/>
  <c r="U198" i="1" s="1"/>
  <c r="U199" i="1"/>
  <c r="U202" i="1"/>
  <c r="U203" i="1"/>
  <c r="U205" i="1"/>
  <c r="U207" i="1"/>
  <c r="U208" i="1"/>
  <c r="U209" i="1"/>
  <c r="U210" i="1"/>
  <c r="U211" i="1"/>
  <c r="U225" i="1"/>
  <c r="U227" i="1"/>
  <c r="U232" i="1"/>
  <c r="U234" i="1"/>
  <c r="U235" i="1"/>
  <c r="U236" i="1"/>
  <c r="U237" i="1"/>
  <c r="U238" i="1"/>
  <c r="U240" i="1"/>
  <c r="U241" i="1"/>
  <c r="U245" i="1"/>
  <c r="U249" i="1"/>
  <c r="U250" i="1"/>
  <c r="U251" i="1"/>
  <c r="U253" i="1"/>
  <c r="U254" i="1"/>
  <c r="U257" i="1"/>
  <c r="U258" i="1"/>
  <c r="U262" i="1"/>
  <c r="U263" i="1"/>
  <c r="U264" i="1"/>
  <c r="U268" i="1"/>
  <c r="U269" i="1"/>
  <c r="U270" i="1"/>
  <c r="U272" i="1"/>
  <c r="U274" i="1"/>
  <c r="U276" i="1"/>
  <c r="U278" i="1"/>
  <c r="U279" i="1"/>
  <c r="U299" i="1"/>
  <c r="Q302" i="1"/>
  <c r="U305" i="1"/>
  <c r="U307" i="1"/>
  <c r="U317" i="1"/>
  <c r="U318" i="1"/>
  <c r="U319" i="1"/>
  <c r="U328" i="1"/>
  <c r="U329" i="1"/>
  <c r="U330" i="1"/>
  <c r="U352" i="1"/>
  <c r="U354" i="1"/>
  <c r="U356" i="1"/>
  <c r="U358" i="1"/>
  <c r="U286" i="1" l="1"/>
  <c r="T303" i="1"/>
  <c r="U306" i="1"/>
  <c r="U119" i="1"/>
  <c r="Q280" i="1"/>
  <c r="Q61" i="1"/>
  <c r="U65" i="1"/>
  <c r="Q320" i="1"/>
  <c r="U321" i="1"/>
  <c r="T309" i="1"/>
  <c r="Q297" i="1"/>
  <c r="U298" i="1"/>
  <c r="Q228" i="1"/>
  <c r="U228" i="1" s="1"/>
  <c r="U239" i="1"/>
  <c r="Q180" i="1"/>
  <c r="U181" i="1"/>
  <c r="U127" i="1"/>
  <c r="T310" i="1"/>
  <c r="U310" i="1" s="1"/>
  <c r="Q337" i="1"/>
  <c r="U337" i="1" s="1"/>
  <c r="Q190" i="1"/>
  <c r="U190" i="1" s="1"/>
  <c r="U191" i="1"/>
  <c r="U169" i="1"/>
  <c r="Q168" i="1"/>
  <c r="Q34" i="1"/>
  <c r="U34" i="1" s="1"/>
  <c r="U316" i="1"/>
  <c r="U244" i="1"/>
  <c r="U184" i="1"/>
  <c r="U128" i="1"/>
  <c r="U345" i="1"/>
  <c r="U311" i="1"/>
  <c r="U346" i="1"/>
  <c r="U331" i="1"/>
  <c r="Q53" i="1"/>
  <c r="U54" i="1"/>
  <c r="Q260" i="1"/>
  <c r="U260" i="1" s="1"/>
  <c r="U261" i="1"/>
  <c r="T242" i="1"/>
  <c r="U242" i="1" s="1"/>
  <c r="U224" i="1"/>
  <c r="U335" i="1"/>
  <c r="Q333" i="1"/>
  <c r="U333" i="1" s="1"/>
  <c r="T30" i="1"/>
  <c r="U30" i="1" s="1"/>
  <c r="U31" i="1"/>
  <c r="U351" i="1"/>
  <c r="U259" i="1"/>
  <c r="U129" i="1"/>
  <c r="U89" i="1"/>
  <c r="Q16" i="1"/>
  <c r="T296" i="1"/>
  <c r="T295" i="1" s="1"/>
  <c r="T168" i="1"/>
  <c r="Q230" i="1"/>
  <c r="Q214" i="1"/>
  <c r="Q134" i="1"/>
  <c r="U103" i="1"/>
  <c r="T161" i="1"/>
  <c r="U161" i="1" s="1"/>
  <c r="T132" i="1"/>
  <c r="U132" i="1" s="1"/>
  <c r="T148" i="1"/>
  <c r="U148" i="1" s="1"/>
  <c r="U357" i="1"/>
  <c r="U304" i="1"/>
  <c r="U300" i="1"/>
  <c r="U273" i="1"/>
  <c r="U267" i="1"/>
  <c r="U231" i="1"/>
  <c r="U175" i="1"/>
  <c r="U165" i="1"/>
  <c r="U147" i="1"/>
  <c r="U143" i="1"/>
  <c r="U135" i="1"/>
  <c r="U152" i="1"/>
  <c r="U343" i="1"/>
  <c r="U342" i="1"/>
  <c r="U215" i="1"/>
  <c r="T120" i="1"/>
  <c r="U120" i="1" s="1"/>
  <c r="U17" i="1"/>
  <c r="U39" i="1"/>
  <c r="U62" i="1"/>
  <c r="U285" i="1"/>
  <c r="T286" i="1"/>
  <c r="T281" i="1" s="1"/>
  <c r="T252" i="1"/>
  <c r="U252" i="1" s="1"/>
  <c r="T248" i="1"/>
  <c r="Q117" i="1"/>
  <c r="T338" i="1"/>
  <c r="T337" i="1" s="1"/>
  <c r="T139" i="1"/>
  <c r="T134" i="1" s="1"/>
  <c r="Q271" i="1"/>
  <c r="U271" i="1" s="1"/>
  <c r="Q266" i="1"/>
  <c r="Q256" i="1"/>
  <c r="T214" i="1"/>
  <c r="T213" i="1" s="1"/>
  <c r="T212" i="1" s="1"/>
  <c r="W126" i="1"/>
  <c r="T130" i="1"/>
  <c r="T129" i="1"/>
  <c r="W129" i="1" s="1"/>
  <c r="T116" i="1" l="1"/>
  <c r="T133" i="1"/>
  <c r="T115" i="1" s="1"/>
  <c r="T113" i="1" s="1"/>
  <c r="T280" i="1"/>
  <c r="U281" i="1"/>
  <c r="W130" i="1"/>
  <c r="U130" i="1"/>
  <c r="Q265" i="1"/>
  <c r="U265" i="1" s="1"/>
  <c r="U266" i="1"/>
  <c r="Q116" i="1"/>
  <c r="U116" i="1" s="1"/>
  <c r="U117" i="1"/>
  <c r="U139" i="1"/>
  <c r="Q213" i="1"/>
  <c r="U214" i="1"/>
  <c r="U53" i="1"/>
  <c r="Q52" i="1"/>
  <c r="U52" i="1" s="1"/>
  <c r="Q179" i="1"/>
  <c r="U179" i="1" s="1"/>
  <c r="U180" i="1"/>
  <c r="Q296" i="1"/>
  <c r="U297" i="1"/>
  <c r="T117" i="1"/>
  <c r="T302" i="1"/>
  <c r="U302" i="1" s="1"/>
  <c r="U303" i="1"/>
  <c r="Q255" i="1"/>
  <c r="U255" i="1" s="1"/>
  <c r="U256" i="1"/>
  <c r="T247" i="1"/>
  <c r="U248" i="1"/>
  <c r="Q133" i="1"/>
  <c r="U134" i="1"/>
  <c r="Q229" i="1"/>
  <c r="U229" i="1" s="1"/>
  <c r="U230" i="1"/>
  <c r="T16" i="1"/>
  <c r="T14" i="1" s="1"/>
  <c r="U168" i="1"/>
  <c r="U338" i="1"/>
  <c r="Q309" i="1"/>
  <c r="U309" i="1" s="1"/>
  <c r="U320" i="1"/>
  <c r="U61" i="1"/>
  <c r="Q60" i="1"/>
  <c r="U60" i="1" s="1"/>
  <c r="U280" i="1"/>
  <c r="T360" i="1" l="1"/>
  <c r="U14" i="1"/>
  <c r="Q115" i="1"/>
  <c r="U133" i="1"/>
  <c r="T246" i="1"/>
  <c r="U246" i="1" s="1"/>
  <c r="U247" i="1"/>
  <c r="U16" i="1"/>
  <c r="Q212" i="1"/>
  <c r="U212" i="1" s="1"/>
  <c r="U213" i="1"/>
  <c r="U296" i="1"/>
  <c r="Q295" i="1"/>
  <c r="U295" i="1" s="1"/>
  <c r="U115" i="1" l="1"/>
  <c r="Q113" i="1"/>
  <c r="T366" i="1"/>
  <c r="U366" i="1" s="1"/>
  <c r="T368" i="1"/>
  <c r="T367" i="1"/>
  <c r="U113" i="1" l="1"/>
  <c r="Q360" i="1"/>
</calcChain>
</file>

<file path=xl/sharedStrings.xml><?xml version="1.0" encoding="utf-8"?>
<sst xmlns="http://schemas.openxmlformats.org/spreadsheetml/2006/main" count="824" uniqueCount="543">
  <si>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</si>
  <si>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</si>
  <si>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</si>
  <si>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</si>
  <si>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</si>
  <si>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</si>
  <si>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79834636</t>
  </si>
  <si>
    <t>Наименование финансового органа</t>
  </si>
  <si>
    <t>Администрация Федоровского сельского поселения Тосненского района Ленинградской области</t>
  </si>
  <si>
    <t>010</t>
  </si>
  <si>
    <t>Наименование публично-правового образования</t>
  </si>
  <si>
    <t>Федоровское сельское поселение Тосненского района Ленинградской области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</si>
  <si>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</si>
  <si>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</si>
  <si>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</si>
  <si>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</si>
  <si>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</si>
  <si>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</si>
  <si>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</si>
  <si>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</si>
  <si>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</si>
  <si>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</si>
  <si>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</si>
  <si>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</si>
  <si>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</si>
  <si>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</si>
  <si>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</si>
  <si>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</si>
  <si>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-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</si>
  <si>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</si>
  <si>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</si>
  <si>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</si>
  <si>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</si>
  <si>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</si>
  <si>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</si>
  <si>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</si>
  <si>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</si>
  <si>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</si>
  <si>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</si>
  <si>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Изменение остатков средств</t>
  </si>
  <si>
    <t>х</t>
  </si>
  <si>
    <t>(расшифровка подписи)</t>
  </si>
  <si>
    <t>НАЛОГОВЫЕ И НЕНАЛОГОВЫЕ ДОХОДЫ</t>
  </si>
  <si>
    <t>Налоги на прибыль,доходы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</si>
  <si>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</si>
  <si>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</si>
  <si>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</si>
  <si>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</si>
  <si>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</si>
  <si>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</si>
  <si>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Транспортный налог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</si>
  <si>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</si>
  <si>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</si>
  <si>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</si>
  <si>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***85000000000000 000</t>
  </si>
  <si>
    <t>000 10000000000000 000</t>
  </si>
  <si>
    <t>000 10100000000000 000</t>
  </si>
  <si>
    <t>182 10102010010000 110</t>
  </si>
  <si>
    <t>182 10601030100000 110</t>
  </si>
  <si>
    <t>182 10604011020000 110</t>
  </si>
  <si>
    <t>182 10604012020000 110</t>
  </si>
  <si>
    <t>182 10606013100000 110</t>
  </si>
  <si>
    <t>182 10606023100000 110</t>
  </si>
  <si>
    <t>Государственная пошлина за совершение нотариальных действий должностными лицами органов местного самоуправления, уполномоченными в соответствии с законодательными актами Российской Федерации на 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</si>
  <si>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</si>
  <si>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</si>
  <si>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</si>
  <si>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</si>
  <si>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</si>
  <si>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</si>
  <si>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</si>
  <si>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</si>
  <si>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000 11100000000000 000</t>
  </si>
  <si>
    <t>000 11105000000000 120</t>
  </si>
  <si>
    <t>000 11105010000000 120</t>
  </si>
  <si>
    <t>000 11105030000000 120</t>
  </si>
  <si>
    <t>010 11105035100000 120</t>
  </si>
  <si>
    <t>000 11109000000000 120</t>
  </si>
  <si>
    <t>000 11109040000000 120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</si>
  <si>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</si>
  <si>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</si>
  <si>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услуг или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</si>
  <si>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</si>
  <si>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</si>
  <si>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</si>
  <si>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</si>
  <si>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</si>
  <si>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</si>
  <si>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</si>
  <si>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</si>
  <si>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</si>
  <si>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БЕЗВОЗМЕЗДНЫЕ ПОСТУПЛЕНИЯ</t>
  </si>
  <si>
    <t>000 11300000000000 000</t>
  </si>
  <si>
    <t>000 11301000000000 130</t>
  </si>
  <si>
    <t>000 11301990000000 130</t>
  </si>
  <si>
    <t>000 11301995100000 130</t>
  </si>
  <si>
    <t>000 11400000000000 000</t>
  </si>
  <si>
    <t>000 11406000000000 430</t>
  </si>
  <si>
    <t>000 11406010000000 430</t>
  </si>
  <si>
    <t>010 11406013100000 430</t>
  </si>
  <si>
    <t>000 11700000000000 000</t>
  </si>
  <si>
    <t>000 11705000000000 180</t>
  </si>
  <si>
    <t>010 11705050100000 180</t>
  </si>
  <si>
    <t>000 20000000000000 000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</si>
  <si>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</si>
  <si>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</si>
  <si>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</si>
  <si>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</si>
  <si>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</si>
  <si>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</si>
  <si>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000 11701000000000 180</t>
  </si>
  <si>
    <t>000 20200000000000 000</t>
  </si>
  <si>
    <t>000 20202000000000 151</t>
  </si>
  <si>
    <t>000 20202077000000 151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</si>
  <si>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</si>
  <si>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000 20203000000000 151</t>
  </si>
  <si>
    <t>000 20203024000000 151</t>
  </si>
  <si>
    <t>000 20203024100000 151</t>
  </si>
  <si>
    <t>ОБЩЕГОСУДАРСТВЕННЫЕ ВОПРОСЫ</t>
  </si>
  <si>
    <t xml:space="preserve">Расходы 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</si>
  <si>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</si>
  <si>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</si>
  <si>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</si>
  <si>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</si>
  <si>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</si>
  <si>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</si>
  <si>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</si>
  <si>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</si>
  <si>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</si>
  <si>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</si>
  <si>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</si>
  <si>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</si>
  <si>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</si>
  <si>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</si>
  <si>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</si>
  <si>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</si>
  <si>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</si>
  <si>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***96000000000000 000</t>
  </si>
  <si>
    <t>000 0100 0000000 000 000</t>
  </si>
  <si>
    <t>000 0100 0000000 000 200</t>
  </si>
  <si>
    <t>000 0100 0000000 000 210</t>
  </si>
  <si>
    <t>000 0100 0000000 000 211</t>
  </si>
  <si>
    <t>000 0100 0000000 000 212</t>
  </si>
  <si>
    <t>000 0100 0000000 000 213</t>
  </si>
  <si>
    <t>000 0100 0000000 000 220</t>
  </si>
  <si>
    <t>000 0100 0000000 000 221</t>
  </si>
  <si>
    <t>000 0100 0000000 000 222</t>
  </si>
  <si>
    <t>000 0100 0000000 000 223</t>
  </si>
  <si>
    <t>000 0100 0000000 000 225</t>
  </si>
  <si>
    <t>000 0100 0000000 000 226</t>
  </si>
  <si>
    <t>000 0100 0000000 000 250</t>
  </si>
  <si>
    <t>000 0100 0000000 000 251</t>
  </si>
  <si>
    <t>000 0100 0000000 000 290</t>
  </si>
  <si>
    <t>000 0100 0000000 000 300</t>
  </si>
  <si>
    <t>000 0100 0000000 000 310</t>
  </si>
  <si>
    <t>000 0100 0000000 000 340</t>
  </si>
  <si>
    <t>000 0104 0000000 000 000</t>
  </si>
  <si>
    <t>Расходы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</si>
  <si>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</si>
  <si>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</si>
  <si>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</si>
  <si>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</si>
  <si>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</si>
  <si>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</si>
  <si>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</si>
  <si>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</si>
  <si>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</si>
  <si>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Резервные фонды</t>
  </si>
  <si>
    <t>000 0111 0000000 000 000</t>
  </si>
  <si>
    <t>Другие общегосударственные вопросы</t>
  </si>
  <si>
    <t>000 0113 0000000 000 000</t>
  </si>
  <si>
    <t>Увеличение стоимости материальных запасов</t>
  </si>
  <si>
    <t>НАЦИОНАЛЬНАЯ ОБОРОНА</t>
  </si>
  <si>
    <t>000 0200 0000000 000 000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</si>
  <si>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</si>
  <si>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</si>
  <si>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</si>
  <si>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</si>
  <si>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</si>
  <si>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</si>
  <si>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</si>
  <si>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</si>
  <si>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000 0111 0000000 000 200</t>
  </si>
  <si>
    <t>000 0111 0000000 000 290</t>
  </si>
  <si>
    <t>000 0113 0000000 000 200</t>
  </si>
  <si>
    <t>000 0113 0000000 000 220</t>
  </si>
  <si>
    <t>000 0113 0000000 000 226</t>
  </si>
  <si>
    <t>000 0113 0000000 000 290</t>
  </si>
  <si>
    <t>Мобилизационная и вневойсковая подготовка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</si>
  <si>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</si>
  <si>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</si>
  <si>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</si>
  <si>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</si>
  <si>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</si>
  <si>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</si>
  <si>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</si>
  <si>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</si>
  <si>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000 0200 0000000 000 340</t>
  </si>
  <si>
    <t>000 0203 0000000 000 000</t>
  </si>
  <si>
    <t>НАЦИОНАЛЬНАЯ БЕЗОПАСНОСТЬ И ПРАВООХРАНИТЕЛЬНАЯ ДЕЯТЕЛЬНОСТЬ</t>
  </si>
  <si>
    <t>000 0300 0000000 000 000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</si>
  <si>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</si>
  <si>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</si>
  <si>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</si>
  <si>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</si>
  <si>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</si>
  <si>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</si>
  <si>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</si>
  <si>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</si>
  <si>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</si>
  <si>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</si>
  <si>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</si>
  <si>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</si>
  <si>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</si>
  <si>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</si>
  <si>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</si>
  <si>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</si>
  <si>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</si>
  <si>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</si>
  <si>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Обеспечение пожарной безопасности</t>
  </si>
  <si>
    <t>000 0310 0000000 000 000</t>
  </si>
  <si>
    <t>НАЦИОНАЛЬНАЯ ЭКОНОМИКА</t>
  </si>
  <si>
    <t>000 0400 0000000 000 000</t>
  </si>
  <si>
    <t xml:space="preserve">Другие вопросы в области национальной экономики </t>
  </si>
  <si>
    <t>000 0500 0000000 000 000</t>
  </si>
  <si>
    <t>000 0309 0000000 000 200</t>
  </si>
  <si>
    <t>000 0309 0000000 000 300</t>
  </si>
  <si>
    <t>000 0309 0000000 000 340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</si>
  <si>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</si>
  <si>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</si>
  <si>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</si>
  <si>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</si>
  <si>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</si>
  <si>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000 0400 0000000 000 200</t>
  </si>
  <si>
    <t>000 0400 0000000 000 220</t>
  </si>
  <si>
    <t>000 0400 0000000 000 226</t>
  </si>
  <si>
    <t>000 0412 0000000 000 000</t>
  </si>
  <si>
    <t>000 0412 0000000 000 200</t>
  </si>
  <si>
    <t>000 0412 0000000 000 220</t>
  </si>
  <si>
    <t>000 0412 0000000 000 226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</si>
  <si>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</si>
  <si>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</si>
  <si>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</si>
  <si>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</si>
  <si>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</si>
  <si>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</si>
  <si>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</si>
  <si>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Жилищное хозяйство</t>
  </si>
  <si>
    <t>000 0501 0000000 000 000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</si>
  <si>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</si>
  <si>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</si>
  <si>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</si>
  <si>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</si>
  <si>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</si>
  <si>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</si>
  <si>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Безвозмездные перечисления организациям</t>
  </si>
  <si>
    <t>Благоустройство</t>
  </si>
  <si>
    <t>000 0503 0000000 000 000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</si>
  <si>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</si>
  <si>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</si>
  <si>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</si>
  <si>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</si>
  <si>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000 0502 0000000 000 200</t>
  </si>
  <si>
    <t>000 0502 0000000 000 240</t>
  </si>
  <si>
    <t>000 0502 0000000 000 241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</si>
  <si>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</si>
  <si>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</si>
  <si>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</si>
  <si>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</si>
  <si>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</si>
  <si>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</si>
  <si>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</si>
  <si>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</si>
  <si>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000 0700 0000000 000 200</t>
  </si>
  <si>
    <t>000 0700 0000000 000 220</t>
  </si>
  <si>
    <t>000 0700 0000000 000 226</t>
  </si>
  <si>
    <t>000 0700 0000000 000 290</t>
  </si>
  <si>
    <t>000 0707 0000000 000 200</t>
  </si>
  <si>
    <t>000 0707 0000000 000 220</t>
  </si>
  <si>
    <t>КУЛЬТУРА И КИНЕМАТОГРАФИЯ</t>
  </si>
  <si>
    <t xml:space="preserve">Культура  </t>
  </si>
  <si>
    <t>000 0801 0000000 000 000</t>
  </si>
  <si>
    <t>СОЦИАЛЬНАЯ ПОЛИТИКА</t>
  </si>
  <si>
    <t>000 1000 0000000 000 000</t>
  </si>
  <si>
    <t>Социальное обеспечение</t>
  </si>
  <si>
    <t>Пособия по социальной помощи населению</t>
  </si>
  <si>
    <t>Социальное обеспечение населения</t>
  </si>
  <si>
    <t>000 1003 0000000 000 000</t>
  </si>
  <si>
    <t>000 0707 0000000 000 226</t>
  </si>
  <si>
    <t>000 0707 0000000 000 290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</si>
  <si>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</si>
  <si>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</si>
  <si>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</si>
  <si>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</si>
  <si>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</si>
  <si>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</si>
  <si>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</si>
  <si>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</si>
  <si>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</si>
  <si>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</si>
  <si>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</si>
  <si>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</si>
  <si>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</si>
  <si>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</si>
  <si>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</si>
  <si>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</si>
  <si>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</si>
  <si>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</si>
  <si>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</si>
  <si>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</si>
  <si>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</si>
  <si>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</si>
  <si>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</si>
  <si>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</si>
  <si>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</si>
  <si>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</si>
  <si>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</si>
  <si>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</si>
  <si>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</si>
  <si>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</si>
  <si>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</si>
  <si>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</si>
  <si>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</si>
  <si>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</si>
  <si>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 xml:space="preserve">ФИЗИЧЕСКАЯ КУЛЬТУРА И СПОРТ </t>
  </si>
  <si>
    <t>000 1100 0000000 000 000</t>
  </si>
  <si>
    <t xml:space="preserve">Массовый спорт </t>
  </si>
  <si>
    <t>000 1102 0000000 000 000</t>
  </si>
  <si>
    <t>МЕЖБЮДЖЕТНЫЕ ТРАНСФЕРТЫ БЮДЖЕТАМ СУБЪЕКТОВ РОССИЙСКОЙ ФЕДЕРАЦИИ И МУНИЦИПАЛЬНЫХ ОБРАЗОВАНИЙ ОБЩЕГО ХАРАКТЕРА</t>
  </si>
  <si>
    <t>000 1400 0000000 000 000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</si>
  <si>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</si>
  <si>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</si>
  <si>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</si>
  <si>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</si>
  <si>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</si>
  <si>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000 1100 0000000 000 200</t>
  </si>
  <si>
    <t>000 1100 0000000 000 220</t>
  </si>
  <si>
    <t>000 1100 0000000 000 290</t>
  </si>
  <si>
    <t>000 1100 0000000 000 300</t>
  </si>
  <si>
    <t>000 1100 0000000 000 340</t>
  </si>
  <si>
    <t>000 1102 0000000 000 200</t>
  </si>
  <si>
    <t>000 1102 0000000 000 220</t>
  </si>
  <si>
    <t>000 1102 0000000 000 290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</si>
  <si>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</si>
  <si>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</si>
  <si>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</si>
  <si>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</si>
  <si>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</si>
  <si>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000 1403 0000000 000 250</t>
  </si>
  <si>
    <t>000 1403 0000000 000 251</t>
  </si>
  <si>
    <t>Изменение остатков средств на счетах по учету средств бюджета</t>
  </si>
  <si>
    <t>Увеличение остатков средств</t>
  </si>
  <si>
    <t>Увеличение прочих остатков денежных средств бюджетов поселений</t>
  </si>
  <si>
    <t>Уменьшение остатков средств</t>
  </si>
  <si>
    <t>Уменьшение остатков средств бюджетов</t>
  </si>
  <si>
    <t>Уменьшение прочих остатков денежных средств бюджетов поселений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</si>
  <si>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</si>
  <si>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010 01050000000000 500</t>
  </si>
  <si>
    <t>010 01050201100000 610</t>
  </si>
  <si>
    <t>***01060000000000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</si>
  <si>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(оплата за наем)</t>
  </si>
  <si>
    <t>000 11301995100914 130</t>
  </si>
  <si>
    <t>Прочие доходы от оказания платных услуг (работ) получателями средств бюджетов поселений (МКУК "Федоровский ДК")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</si>
  <si>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</si>
  <si>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010 20203015100000 151</t>
  </si>
  <si>
    <t>010 20202077100000 151</t>
  </si>
  <si>
    <t>010 11109045100001 120</t>
  </si>
  <si>
    <t>182 10102010011000 110</t>
  </si>
  <si>
    <t>182 10102010012000 110</t>
  </si>
  <si>
    <t>182 10102030011000 110</t>
  </si>
  <si>
    <t>182 10601030101000 110</t>
  </si>
  <si>
    <t>182 10601030102000 110</t>
  </si>
  <si>
    <t>182 10604011021000 110</t>
  </si>
  <si>
    <t xml:space="preserve">Транспортный налог с физических лиц </t>
  </si>
  <si>
    <t>182 10604012021000 110</t>
  </si>
  <si>
    <t>182 10604012022000 110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</si>
  <si>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</si>
  <si>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обязатнльствам, возникшим до 1 января 2006 года), мобилизуемый на территориях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</si>
  <si>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обязатнльствам, возникшим до 1 января 2006 года), мобилизуемый на территориях поселений (пени и проценты по соответствующему платежу)</t>
  </si>
  <si>
    <t>000 0203 0000000 000 310</t>
  </si>
  <si>
    <t>Иные межбюджетные трансферты</t>
  </si>
  <si>
    <t>000 0106 0000000 000 000</t>
  </si>
  <si>
    <t>000 0106 0000000 000 251</t>
  </si>
  <si>
    <t>000 0309 0000000 000 226</t>
  </si>
  <si>
    <t>Физическая культура</t>
  </si>
  <si>
    <t>000 1101 0000000 000 000</t>
  </si>
  <si>
    <t>000 1101 0000000 000 211</t>
  </si>
  <si>
    <t>000 1101 0000000 000 213</t>
  </si>
  <si>
    <t>000 1101 0000000 000 290</t>
  </si>
  <si>
    <t>Средства массовой информации</t>
  </si>
  <si>
    <t>000 1202 0000000 000 000</t>
  </si>
  <si>
    <t>000 1202 0000000 000 211</t>
  </si>
  <si>
    <t>000 1202 0000000 000 213</t>
  </si>
  <si>
    <t>000 1202 0000000 000 226</t>
  </si>
  <si>
    <t>000 1102 0000000 000 226</t>
  </si>
  <si>
    <t>000 0200 0000000 000 310</t>
  </si>
  <si>
    <t>000 1100 0000000 000 226</t>
  </si>
  <si>
    <t>Государственная пошлина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</si>
  <si>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 (перерасчеты, недоимка и задолженность по соответствующему платежу)</t>
  </si>
  <si>
    <t>000 0106 0000000 000 200</t>
  </si>
  <si>
    <t>000 0106 0000000 000 250</t>
  </si>
  <si>
    <t>000 1100 0000000 000 211</t>
  </si>
  <si>
    <t>000 1100 0000000 000 213</t>
  </si>
  <si>
    <t>000 1100 0000000 000 210</t>
  </si>
  <si>
    <t>000 1200 0000000 000 000</t>
  </si>
  <si>
    <t>000 1200 0000000 000 200</t>
  </si>
  <si>
    <t>000 1200 0000000 000 211</t>
  </si>
  <si>
    <t>000 1200 0000000 000 213</t>
  </si>
  <si>
    <t>000 1200 0000000 000 220</t>
  </si>
  <si>
    <t>000 1200 0000000 000 226</t>
  </si>
  <si>
    <t>000 1200 0000000 000 210</t>
  </si>
  <si>
    <t>000 1202 0000000 000 220</t>
  </si>
  <si>
    <t>000 1202 0000000 000 200</t>
  </si>
  <si>
    <t>000 1202 0000000 000 210</t>
  </si>
  <si>
    <t>000 1101 0000000 000 200</t>
  </si>
  <si>
    <t>000 1101 0000000 000 210</t>
  </si>
  <si>
    <t>000 0309 0000000 000 220</t>
  </si>
  <si>
    <t>000 0309 0000000 000 225</t>
  </si>
  <si>
    <t>СРЕДСТВА МАССОВОЙ ИНФОРМАЦИИ</t>
  </si>
  <si>
    <t>***79000000000000 000</t>
  </si>
  <si>
    <t>182 10102010013000 110</t>
  </si>
  <si>
    <t>000 0412 0000000 000 222</t>
  </si>
  <si>
    <t>000 0400 0000000 000 222</t>
  </si>
  <si>
    <t>Дорожное хозяйство</t>
  </si>
  <si>
    <t>000 0409 0000000 000 000</t>
  </si>
  <si>
    <t>000 0409 0000000 000 225</t>
  </si>
  <si>
    <t>000 0409 0000000 000 220</t>
  </si>
  <si>
    <t>000 0409 0000000 000 200</t>
  </si>
  <si>
    <t>000 0400 0000000 000 225</t>
  </si>
  <si>
    <t>000 0113 0000000 000 310</t>
  </si>
  <si>
    <t>000 10102010010000 110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</si>
  <si>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</si>
  <si>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</si>
  <si>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</si>
  <si>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</si>
  <si>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(сумма платежа) 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</si>
  <si>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</si>
  <si>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 xml:space="preserve">Транспортный налог с организаций </t>
  </si>
  <si>
    <t>Транспортный налог с организаций (сумма платежа)</t>
  </si>
  <si>
    <t>Транспортный налог с организаций (пени и проценты)</t>
  </si>
  <si>
    <t>182 10604011022000 110</t>
  </si>
  <si>
    <t>Транспортный налог с физических лиц (сумма платежа)</t>
  </si>
  <si>
    <t>Транспортный налог с физических лиц (пени и проценты)</t>
  </si>
  <si>
    <t>182 10606020000000 110</t>
  </si>
  <si>
    <t>Задолженность и перерасчеты по отмененным налогам, сборам и иным обязательным платежам</t>
  </si>
  <si>
    <t>182 10904050000000 110</t>
  </si>
  <si>
    <t>182 10904053100000 110</t>
  </si>
  <si>
    <t>Невыясненные поступления, зачисляемые в бюджеты поселений</t>
  </si>
  <si>
    <t>000 11701050100000 180</t>
  </si>
  <si>
    <t>000 20203015000000 151</t>
  </si>
  <si>
    <t>*** 90000000000000 000</t>
  </si>
  <si>
    <t>*** 01000000000000 000</t>
  </si>
  <si>
    <t>*** 01050000000000 000</t>
  </si>
  <si>
    <t>010 01050000000000 510</t>
  </si>
  <si>
    <t>010 01050000000000 610</t>
  </si>
  <si>
    <t>Начальник финансово-бюджетного отдела</t>
  </si>
  <si>
    <t>000 20204012100000 151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</si>
  <si>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</si>
  <si>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</si>
  <si>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000 20204000000000 151</t>
  </si>
  <si>
    <t>Прочие межбюджетные трансферты бюджетам субъектов Российской Федерации и муниципальных образований общего характера</t>
  </si>
  <si>
    <t>ЖИЛИЩНО-КОМУНАЛЬНОЕ ХОЗЯЙСТВО</t>
  </si>
  <si>
    <t>000 0113 0000000 000 300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</si>
  <si>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</si>
  <si>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</si>
  <si>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182 10102030013000 110</t>
  </si>
  <si>
    <t>182 10102030000000 110</t>
  </si>
  <si>
    <t>000 1102 0000000 000 340</t>
  </si>
  <si>
    <t>000 1102 0000000 000 300</t>
  </si>
  <si>
    <t>000 20202999100000 151</t>
  </si>
  <si>
    <t>Прочие субсидии бюджетам поселений</t>
  </si>
  <si>
    <t>000 20202999000000 151</t>
  </si>
  <si>
    <t>Увеличение остатков средств бюджетов</t>
  </si>
  <si>
    <t>Увеличение прочих остатков средств бюджетов</t>
  </si>
  <si>
    <t>010 01050200000000 500</t>
  </si>
  <si>
    <t>Увеличение прочих остатков денежных средств бюджетов</t>
  </si>
  <si>
    <t>010 01050201000000 500</t>
  </si>
  <si>
    <t>010 01050201100000 500</t>
  </si>
  <si>
    <t>Уменьшение прочих остатков средств бюджетов</t>
  </si>
  <si>
    <t>Уменьшение прочих остатков денежных средств бюджетов</t>
  </si>
  <si>
    <t>010 01050000000000 600</t>
  </si>
  <si>
    <t>010 01050200000000 600</t>
  </si>
  <si>
    <t>010 01050201000000 610</t>
  </si>
  <si>
    <t>100</t>
  </si>
  <si>
    <t>000 11402053100000 410</t>
  </si>
  <si>
    <t>000 11402000000000 410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</si>
  <si>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</si>
  <si>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182 10604011023000 110</t>
  </si>
  <si>
    <t>Транспортный налог с организаций (суммы денежных взысканий (штрафов) по соответствующему платежу согласно законодательству РФ)</t>
  </si>
  <si>
    <t>000 0309 0000000 000 310</t>
  </si>
  <si>
    <t xml:space="preserve">ОКТМО  </t>
  </si>
  <si>
    <t>000 21905000100000 151</t>
  </si>
  <si>
    <t>000 0501 0000000 000 300</t>
  </si>
  <si>
    <t>000 0501 0000000 000 310</t>
  </si>
  <si>
    <t>000 0409 0000000 000 226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</si>
  <si>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</si>
  <si>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</si>
  <si>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</si>
  <si>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</si>
  <si>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000 1105 0000000 000 000</t>
  </si>
  <si>
    <t>Другие вопросы в области физической культуры и спорта</t>
  </si>
  <si>
    <t>000 1100 0000000 000 225</t>
  </si>
  <si>
    <t>Возврат остатков субсидий, субвенций и иных межбюджетных трансфертов, имеющих цлевое назначение, прошлых лет из бюджетов поселений</t>
  </si>
  <si>
    <t>Единый сельскохозяйственный налог (сумма платежа, перерасчеты, недоимка и задолженность по соответствующему платежу, в том числе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</si>
  <si>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участков(Администрация Федоровского сельского поселения)</t>
  </si>
  <si>
    <t>000 1105 0000000 000 200</t>
  </si>
  <si>
    <t>000 1105 0000000 000 220</t>
  </si>
  <si>
    <t>000 1105 0000000 000 225</t>
  </si>
  <si>
    <t>001 11105013100010 120</t>
  </si>
  <si>
    <t>000 20202216000000 151</t>
  </si>
  <si>
    <t>000 20202216100000 151</t>
  </si>
  <si>
    <t xml:space="preserve">Руководитель финансово-
экономической службы                                                                                                                                                                          </t>
  </si>
  <si>
    <t>182 10102020012000 110</t>
  </si>
  <si>
    <t>182 10102020010000 110</t>
  </si>
  <si>
    <t>182 10102020000000 110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</si>
  <si>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Федерации(пени,проценты)</t>
  </si>
  <si>
    <t>182 10500000000000 000</t>
  </si>
  <si>
    <t>182 10503000000000 000</t>
  </si>
  <si>
    <t>182 10503010000000 110</t>
  </si>
  <si>
    <t>182 10503010011000 110</t>
  </si>
  <si>
    <t>182 10600000000000 000</t>
  </si>
  <si>
    <t>182 10601000000000 000</t>
  </si>
  <si>
    <t>182 10604000000000 110</t>
  </si>
  <si>
    <t>182 10606000000000 110</t>
  </si>
  <si>
    <t>182 10606010000000 110</t>
  </si>
  <si>
    <t>010 10800000000000 000</t>
  </si>
  <si>
    <t>010 10804000010000 110</t>
  </si>
  <si>
    <t>010 10804020010000 110</t>
  </si>
  <si>
    <t>010 10804020011000 110</t>
  </si>
  <si>
    <t>182 10900000000000 000</t>
  </si>
  <si>
    <t>182 10904000000000 110</t>
  </si>
  <si>
    <t>000 11105013100000 120</t>
  </si>
  <si>
    <t>Поступление штрафов, санкции, возмещение ущерба зачисляемые в бюджеты поселений</t>
  </si>
  <si>
    <t>141 11690050106000 140</t>
  </si>
  <si>
    <t>141 11690050100000 140</t>
  </si>
  <si>
    <t>141 11690050000000 140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</si>
  <si>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</si>
  <si>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000 1003 0000000 000 290</t>
  </si>
  <si>
    <t>000 1000 0000000 000 290</t>
  </si>
  <si>
    <t>Глава администрации</t>
  </si>
  <si>
    <t>А.С. Маслов</t>
  </si>
  <si>
    <t>01 января 2015 г.</t>
  </si>
  <si>
    <t>23 января 2015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</si>
</sst>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000000"/>
    <numFmt numFmtId="174" formatCode="[=0]&quot;-&quot;;General"/>
    <numFmt numFmtId="175" formatCode="#,##0.00_р_."/>
  </numFmts>
  <fonts count="11" x14ac:knownFonts="1"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/>
    </xf>
    <xf numFmtId="4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2" fillId="3" borderId="6" xfId="0" applyNumberFormat="1" applyFont="1" applyFill="1" applyBorder="1" applyAlignment="1">
      <alignment horizontal="center"/>
    </xf>
    <xf numFmtId="0" fontId="2" fillId="0" borderId="9" xfId="0" applyFont="1" applyBorder="1"/>
    <xf numFmtId="4" fontId="2" fillId="0" borderId="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center"/>
    </xf>
    <xf numFmtId="4" fontId="2" fillId="2" borderId="8" xfId="0" applyNumberFormat="1" applyFont="1" applyFill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center" vertical="top"/>
    </xf>
    <xf numFmtId="4" fontId="2" fillId="0" borderId="18" xfId="0" applyNumberFormat="1" applyFont="1" applyFill="1" applyBorder="1" applyAlignment="1">
      <alignment horizontal="right" vertical="top"/>
    </xf>
    <xf numFmtId="174" fontId="2" fillId="0" borderId="18" xfId="0" applyNumberFormat="1" applyFont="1" applyFill="1" applyBorder="1" applyAlignment="1">
      <alignment horizontal="right" vertical="top"/>
    </xf>
    <xf numFmtId="0" fontId="2" fillId="0" borderId="17" xfId="0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/>
    </xf>
    <xf numFmtId="4" fontId="3" fillId="0" borderId="2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2" fillId="0" borderId="0" xfId="0" applyNumberFormat="1" applyFont="1"/>
    <xf numFmtId="0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4" fontId="3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left"/>
    </xf>
    <xf numFmtId="4" fontId="3" fillId="2" borderId="8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22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24" xfId="0" applyNumberFormat="1" applyFont="1" applyFill="1" applyBorder="1" applyAlignment="1">
      <alignment horizontal="center" vertical="top"/>
    </xf>
    <xf numFmtId="4" fontId="2" fillId="0" borderId="17" xfId="0" applyNumberFormat="1" applyFont="1" applyFill="1" applyBorder="1" applyAlignment="1">
      <alignment horizontal="right" vertical="top"/>
    </xf>
    <xf numFmtId="1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right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1" fontId="2" fillId="0" borderId="32" xfId="0" applyNumberFormat="1" applyFont="1" applyBorder="1" applyAlignment="1">
      <alignment horizontal="center"/>
    </xf>
    <xf numFmtId="174" fontId="2" fillId="0" borderId="18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172" fontId="5" fillId="0" borderId="34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NumberFormat="1" applyFont="1" applyFill="1" applyAlignment="1">
      <alignment horizontal="right"/>
    </xf>
    <xf numFmtId="14" fontId="5" fillId="0" borderId="34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6" fillId="0" borderId="1" xfId="0" applyNumberFormat="1" applyFont="1" applyBorder="1" applyAlignment="1">
      <alignment horizontal="left" wrapText="1"/>
    </xf>
    <xf numFmtId="0" fontId="6" fillId="2" borderId="1" xfId="0" applyFont="1" applyFill="1" applyBorder="1" applyAlignment="1"/>
    <xf numFmtId="0" fontId="5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37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5" fillId="0" borderId="18" xfId="0" applyNumberFormat="1" applyFont="1" applyFill="1" applyBorder="1" applyAlignment="1">
      <alignment horizontal="left" vertical="top" wrapText="1" indent="2"/>
    </xf>
    <xf numFmtId="49" fontId="2" fillId="0" borderId="39" xfId="0" applyNumberFormat="1" applyFont="1" applyBorder="1" applyAlignment="1">
      <alignment horizontal="center"/>
    </xf>
    <xf numFmtId="0" fontId="5" fillId="0" borderId="40" xfId="0" applyNumberFormat="1" applyFont="1" applyFill="1" applyBorder="1" applyAlignment="1">
      <alignment horizontal="left" wrapText="1"/>
    </xf>
    <xf numFmtId="0" fontId="5" fillId="0" borderId="40" xfId="0" applyNumberFormat="1" applyFont="1" applyBorder="1" applyAlignment="1">
      <alignment horizontal="left" wrapText="1"/>
    </xf>
    <xf numFmtId="4" fontId="8" fillId="0" borderId="8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/>
    </xf>
    <xf numFmtId="0" fontId="2" fillId="0" borderId="41" xfId="0" applyNumberFormat="1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42" xfId="0" applyNumberFormat="1" applyFont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left" wrapText="1"/>
    </xf>
    <xf numFmtId="4" fontId="2" fillId="0" borderId="43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2" fillId="0" borderId="31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4" fontId="2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Border="1"/>
    <xf numFmtId="0" fontId="6" fillId="0" borderId="0" xfId="0" applyNumberFormat="1" applyFont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1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left" vertical="top"/>
    </xf>
    <xf numFmtId="0" fontId="5" fillId="0" borderId="0" xfId="0" applyFont="1" applyFill="1"/>
    <xf numFmtId="0" fontId="2" fillId="0" borderId="2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left"/>
    </xf>
    <xf numFmtId="0" fontId="2" fillId="0" borderId="4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45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7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4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2" borderId="39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45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right"/>
    </xf>
    <xf numFmtId="0" fontId="2" fillId="0" borderId="25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9" fillId="0" borderId="22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174" fontId="2" fillId="0" borderId="18" xfId="0" applyNumberFormat="1" applyFont="1" applyFill="1" applyBorder="1" applyAlignment="1">
      <alignment horizontal="right"/>
    </xf>
    <xf numFmtId="0" fontId="1" fillId="0" borderId="38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/>
    </xf>
    <xf numFmtId="1" fontId="2" fillId="0" borderId="47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/>
    </xf>
    <xf numFmtId="175" fontId="2" fillId="0" borderId="43" xfId="0" applyNumberFormat="1" applyFont="1" applyFill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4" fontId="3" fillId="0" borderId="20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5" fillId="0" borderId="22" xfId="0" applyNumberFormat="1" applyFont="1" applyFill="1" applyBorder="1" applyAlignment="1">
      <alignment horizontal="left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/>
    </xf>
    <xf numFmtId="0" fontId="2" fillId="2" borderId="43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 horizontal="center" vertical="top"/>
    </xf>
    <xf numFmtId="0" fontId="3" fillId="2" borderId="39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12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388</xdr:row>
      <xdr:rowOff>5136</xdr:rowOff>
    </xdr:from>
    <xdr:to>
      <xdr:col>14</xdr:col>
      <xdr:colOff>28575</xdr:colOff>
      <xdr:row>389</xdr:row>
      <xdr:rowOff>5136</xdr:rowOff>
    </xdr:to>
    <xdr:sp macro="" textlink="" fLocksText="0">
      <xdr:nvSpPr>
        <xdr:cNvPr id="1025" name="Rectangle 1"/>
        <xdr:cNvSpPr>
          <a:spLocks noChangeArrowheads="1"/>
        </xdr:cNvSpPr>
      </xdr:nvSpPr>
      <xdr:spPr bwMode="auto">
        <a:xfrm>
          <a:off x="1819275" y="62474475"/>
          <a:ext cx="3057525" cy="142875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  <a:endParaRPr lang="ru-RU"/>
        </a:p>
      </xdr:txBody>
    </xdr:sp>
    <xdr:clientData/>
  </xdr:twoCellAnchor>
  <xdr:twoCellAnchor>
    <xdr:from>
      <xdr:col>0</xdr:col>
      <xdr:colOff>1828800</xdr:colOff>
      <xdr:row>382</xdr:row>
      <xdr:rowOff>3735</xdr:rowOff>
    </xdr:from>
    <xdr:to>
      <xdr:col>14</xdr:col>
      <xdr:colOff>19050</xdr:colOff>
      <xdr:row>382</xdr:row>
      <xdr:rowOff>156135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1838325" y="61445775"/>
          <a:ext cx="3038475" cy="142875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  <a:endParaRPr lang="ru-RU"/>
        </a:p>
      </xdr:txBody>
    </xdr:sp>
    <xdr:clientData/>
  </xdr:twoCellAnchor>
  <xdr:twoCellAnchor>
    <xdr:from>
      <xdr:col>0</xdr:col>
      <xdr:colOff>1838325</xdr:colOff>
      <xdr:row>385</xdr:row>
      <xdr:rowOff>2988</xdr:rowOff>
    </xdr:from>
    <xdr:to>
      <xdr:col>14</xdr:col>
      <xdr:colOff>19050</xdr:colOff>
      <xdr:row>386</xdr:row>
      <xdr:rowOff>2988</xdr:rowOff>
    </xdr:to>
    <xdr:sp macro="" textlink="" fLocksText="0">
      <xdr:nvSpPr>
        <xdr:cNvPr id="1027" name="Rectangle 3"/>
        <xdr:cNvSpPr>
          <a:spLocks noChangeArrowheads="1"/>
        </xdr:cNvSpPr>
      </xdr:nvSpPr>
      <xdr:spPr bwMode="auto">
        <a:xfrm>
          <a:off x="1838325" y="62036325"/>
          <a:ext cx="3028950" cy="142875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S400"/>
  <sheetViews>
    <sheetView tabSelected="1" topLeftCell="E51" zoomScale="85" zoomScaleNormal="75" workbookViewId="0">
      <selection activeCell="T75" sqref="T75"/>
    </sheetView>
  </sheetViews>
  <sheetFormatPr defaultColWidth="10.33203125" defaultRowHeight="15" outlineLevelRow="1" x14ac:dyDescent="0.2"/>
  <cols>
    <col min="1" max="1" width="89.83203125" style="78" customWidth="1"/>
    <col min="2" max="2" width="7.6640625" style="1" customWidth="1"/>
    <col min="3" max="3" width="0.1640625" style="1" customWidth="1"/>
    <col min="4" max="4" width="3.6640625" style="1" customWidth="1"/>
    <col min="5" max="5" width="4" style="1" customWidth="1"/>
    <col min="6" max="6" width="0.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640625" style="1" customWidth="1"/>
    <col min="12" max="12" width="2.83203125" style="1" customWidth="1"/>
    <col min="13" max="13" width="1.5" style="1" customWidth="1"/>
    <col min="14" max="14" width="1" style="1" customWidth="1"/>
    <col min="15" max="15" width="2.5" style="1" customWidth="1"/>
    <col min="16" max="16" width="19.6640625" style="1" customWidth="1"/>
    <col min="17" max="17" width="1.6640625" style="140" customWidth="1"/>
    <col min="18" max="18" width="6.1640625" style="140" customWidth="1"/>
    <col min="19" max="19" width="21.1640625" style="140" customWidth="1"/>
    <col min="20" max="20" width="30.6640625" style="140" customWidth="1"/>
    <col min="21" max="21" width="30.6640625" style="1" customWidth="1"/>
    <col min="22" max="22" width="11.6640625" style="3" bestFit="1" customWidth="1"/>
    <col min="23" max="23" width="20.5" style="152" hidden="1" customWidth="1"/>
    <col min="24" max="16384" width="10.33203125" style="3"/>
  </cols>
  <sheetData>
    <row r="1" spans="1:23" ht="15.75" x14ac:dyDescent="0.25">
      <c r="B1" s="247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U1" s="2" t="s">
        <v>1</v>
      </c>
    </row>
    <row r="2" spans="1:23" s="80" customFormat="1" ht="14.25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83"/>
      <c r="R2" s="83"/>
      <c r="S2" s="83"/>
      <c r="T2" s="81" t="s">
        <v>2</v>
      </c>
      <c r="U2" s="79">
        <v>503117</v>
      </c>
      <c r="W2" s="153"/>
    </row>
    <row r="3" spans="1:23" s="80" customFormat="1" ht="14.25" x14ac:dyDescent="0.2">
      <c r="A3" s="78"/>
      <c r="B3" s="81" t="s">
        <v>3</v>
      </c>
      <c r="C3" s="256" t="s">
        <v>541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81" t="s">
        <v>4</v>
      </c>
      <c r="U3" s="82">
        <v>42005</v>
      </c>
      <c r="W3" s="153"/>
    </row>
    <row r="4" spans="1:23" s="80" customFormat="1" ht="14.25" x14ac:dyDescent="0.2">
      <c r="A4" s="78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1" t="s">
        <v>5</v>
      </c>
      <c r="U4" s="84" t="s">
        <v>6</v>
      </c>
      <c r="W4" s="153"/>
    </row>
    <row r="5" spans="1:23" s="80" customFormat="1" ht="27" customHeight="1" x14ac:dyDescent="0.2">
      <c r="A5" s="78" t="s">
        <v>7</v>
      </c>
      <c r="B5" s="257" t="s">
        <v>8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175"/>
      <c r="U5" s="84" t="s">
        <v>9</v>
      </c>
      <c r="W5" s="153"/>
    </row>
    <row r="6" spans="1:23" s="80" customFormat="1" ht="27" customHeight="1" x14ac:dyDescent="0.2">
      <c r="A6" s="78" t="s">
        <v>10</v>
      </c>
      <c r="B6" s="269" t="s">
        <v>11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81" t="s">
        <v>490</v>
      </c>
      <c r="U6" s="84">
        <v>41648452</v>
      </c>
      <c r="W6" s="153"/>
    </row>
    <row r="7" spans="1:23" s="80" customFormat="1" ht="11.85" customHeight="1" x14ac:dyDescent="0.2">
      <c r="A7" s="78" t="s">
        <v>12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175"/>
      <c r="U7" s="84"/>
      <c r="W7" s="153"/>
    </row>
    <row r="8" spans="1:23" s="80" customFormat="1" ht="11.85" customHeight="1" x14ac:dyDescent="0.2">
      <c r="A8" s="78" t="s">
        <v>13</v>
      </c>
      <c r="B8" s="257" t="s">
        <v>14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81" t="s">
        <v>15</v>
      </c>
      <c r="U8" s="85" t="s">
        <v>16</v>
      </c>
      <c r="W8" s="153"/>
    </row>
    <row r="9" spans="1:23" s="78" customFormat="1" ht="6" customHeight="1" x14ac:dyDescent="0.2">
      <c r="Q9" s="83"/>
      <c r="R9" s="83"/>
      <c r="S9" s="83"/>
      <c r="T9" s="83"/>
      <c r="W9" s="154"/>
    </row>
    <row r="10" spans="1:23" ht="15.75" x14ac:dyDescent="0.25">
      <c r="A10" s="247" t="s">
        <v>17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</row>
    <row r="11" spans="1:23" s="1" customFormat="1" ht="5.25" customHeight="1" x14ac:dyDescent="0.2">
      <c r="A11" s="78"/>
      <c r="Q11" s="140"/>
      <c r="R11" s="140"/>
      <c r="S11" s="140"/>
      <c r="T11" s="140"/>
      <c r="W11" s="155"/>
    </row>
    <row r="12" spans="1:23" s="1" customFormat="1" ht="44.45" customHeight="1" x14ac:dyDescent="0.2">
      <c r="A12" s="4" t="s">
        <v>18</v>
      </c>
      <c r="B12" s="5" t="s">
        <v>19</v>
      </c>
      <c r="C12" s="258" t="s">
        <v>20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21</v>
      </c>
      <c r="R12" s="259"/>
      <c r="S12" s="259"/>
      <c r="T12" s="176" t="s">
        <v>22</v>
      </c>
      <c r="U12" s="5" t="s">
        <v>23</v>
      </c>
      <c r="W12" s="155"/>
    </row>
    <row r="13" spans="1:23" ht="15.75" thickBot="1" x14ac:dyDescent="0.25">
      <c r="A13" s="87">
        <v>1</v>
      </c>
      <c r="B13" s="7">
        <v>2</v>
      </c>
      <c r="C13" s="240">
        <v>3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61">
        <v>4</v>
      </c>
      <c r="R13" s="261"/>
      <c r="S13" s="261"/>
      <c r="T13" s="173">
        <v>5</v>
      </c>
      <c r="U13" s="7">
        <v>6</v>
      </c>
      <c r="W13" s="165"/>
    </row>
    <row r="14" spans="1:23" ht="15" customHeight="1" x14ac:dyDescent="0.2">
      <c r="A14" s="88" t="s">
        <v>24</v>
      </c>
      <c r="B14" s="8" t="s">
        <v>483</v>
      </c>
      <c r="C14" s="262" t="s">
        <v>54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4">
        <v>64314146.530000001</v>
      </c>
      <c r="R14" s="264"/>
      <c r="S14" s="264"/>
      <c r="T14" s="130">
        <f>T16+T89</f>
        <v>65984273.890000008</v>
      </c>
      <c r="U14" s="9">
        <f>Q14-T14</f>
        <v>-1670127.3600000069</v>
      </c>
      <c r="W14" s="165"/>
    </row>
    <row r="15" spans="1:23" ht="15" customHeight="1" x14ac:dyDescent="0.2">
      <c r="A15" s="89" t="s">
        <v>26</v>
      </c>
      <c r="B15" s="10"/>
      <c r="C15" s="260" t="s">
        <v>27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181"/>
      <c r="R15" s="182"/>
      <c r="S15" s="183"/>
      <c r="T15" s="126"/>
      <c r="U15" s="13"/>
      <c r="W15" s="165"/>
    </row>
    <row r="16" spans="1:23" ht="15" customHeight="1" x14ac:dyDescent="0.2">
      <c r="A16" s="89" t="s">
        <v>42</v>
      </c>
      <c r="B16" s="10"/>
      <c r="C16" s="11"/>
      <c r="D16" s="216" t="s">
        <v>55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8"/>
      <c r="Q16" s="181">
        <f>Q14-Q89</f>
        <v>57427000</v>
      </c>
      <c r="R16" s="182"/>
      <c r="S16" s="183"/>
      <c r="T16" s="126">
        <f>T17+T30+T34+T52+T56+T60+T75+T81+T86</f>
        <v>59306115.510000005</v>
      </c>
      <c r="U16" s="13">
        <f t="shared" ref="U16:U89" si="0">Q16-T16</f>
        <v>-1879115.5100000054</v>
      </c>
      <c r="W16" s="165"/>
    </row>
    <row r="17" spans="1:23" ht="15" customHeight="1" x14ac:dyDescent="0.2">
      <c r="A17" s="89" t="s">
        <v>43</v>
      </c>
      <c r="B17" s="10"/>
      <c r="C17" s="14"/>
      <c r="D17" s="216" t="s">
        <v>56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8"/>
      <c r="Q17" s="181">
        <v>8843000</v>
      </c>
      <c r="R17" s="182"/>
      <c r="S17" s="183"/>
      <c r="T17" s="126">
        <f>T18</f>
        <v>9421292.2400000002</v>
      </c>
      <c r="U17" s="13">
        <f t="shared" si="0"/>
        <v>-578292.24000000022</v>
      </c>
      <c r="W17" s="165"/>
    </row>
    <row r="18" spans="1:23" ht="15" customHeight="1" x14ac:dyDescent="0.2">
      <c r="A18" s="90" t="s">
        <v>44</v>
      </c>
      <c r="B18" s="10"/>
      <c r="C18" s="14"/>
      <c r="D18" s="216" t="s">
        <v>430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8"/>
      <c r="Q18" s="181">
        <v>8843000</v>
      </c>
      <c r="R18" s="182"/>
      <c r="S18" s="183"/>
      <c r="T18" s="126">
        <f>T19+T26+T23</f>
        <v>9421292.2400000002</v>
      </c>
      <c r="U18" s="13">
        <f t="shared" si="0"/>
        <v>-578292.24000000022</v>
      </c>
    </row>
    <row r="19" spans="1:23" ht="55.15" customHeight="1" x14ac:dyDescent="0.2">
      <c r="A19" s="91" t="s">
        <v>45</v>
      </c>
      <c r="B19" s="10"/>
      <c r="C19" s="14"/>
      <c r="D19" s="199" t="s">
        <v>57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  <c r="Q19" s="181">
        <v>8843000</v>
      </c>
      <c r="R19" s="182"/>
      <c r="S19" s="183"/>
      <c r="T19" s="126">
        <f>T20+T21+T22</f>
        <v>9386524.9100000001</v>
      </c>
      <c r="U19" s="13">
        <f t="shared" si="0"/>
        <v>-543524.91000000015</v>
      </c>
      <c r="V19" s="15"/>
    </row>
    <row r="20" spans="1:23" ht="54" customHeight="1" x14ac:dyDescent="0.2">
      <c r="A20" s="91" t="s">
        <v>431</v>
      </c>
      <c r="B20" s="10"/>
      <c r="C20" s="14"/>
      <c r="D20" s="199" t="s">
        <v>367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1"/>
      <c r="Q20" s="181" t="s">
        <v>28</v>
      </c>
      <c r="R20" s="182"/>
      <c r="S20" s="183"/>
      <c r="T20" s="126">
        <v>9386035.3499999996</v>
      </c>
      <c r="U20" s="16">
        <f>-T20</f>
        <v>-9386035.3499999996</v>
      </c>
    </row>
    <row r="21" spans="1:23" ht="55.9" customHeight="1" x14ac:dyDescent="0.2">
      <c r="A21" s="91" t="s">
        <v>432</v>
      </c>
      <c r="B21" s="10"/>
      <c r="C21" s="14"/>
      <c r="D21" s="199" t="s">
        <v>368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1"/>
      <c r="Q21" s="181" t="s">
        <v>28</v>
      </c>
      <c r="R21" s="182"/>
      <c r="S21" s="183"/>
      <c r="T21" s="126">
        <v>430.59</v>
      </c>
      <c r="U21" s="16">
        <f t="shared" ref="U21:U32" si="1">-T21</f>
        <v>-430.59</v>
      </c>
    </row>
    <row r="22" spans="1:23" ht="54.6" customHeight="1" x14ac:dyDescent="0.2">
      <c r="A22" s="91" t="s">
        <v>433</v>
      </c>
      <c r="B22" s="10"/>
      <c r="C22" s="14"/>
      <c r="D22" s="199" t="s">
        <v>420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  <c r="Q22" s="181" t="s">
        <v>28</v>
      </c>
      <c r="R22" s="182"/>
      <c r="S22" s="183"/>
      <c r="T22" s="126">
        <v>58.97</v>
      </c>
      <c r="U22" s="16">
        <f t="shared" si="1"/>
        <v>-58.97</v>
      </c>
    </row>
    <row r="23" spans="1:23" ht="54.6" customHeight="1" x14ac:dyDescent="0.2">
      <c r="A23" s="170" t="s">
        <v>515</v>
      </c>
      <c r="B23" s="10"/>
      <c r="C23" s="14"/>
      <c r="D23" s="199" t="s">
        <v>514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1"/>
      <c r="Q23" s="181" t="s">
        <v>28</v>
      </c>
      <c r="R23" s="182"/>
      <c r="S23" s="183"/>
      <c r="T23" s="126">
        <v>100.62</v>
      </c>
      <c r="U23" s="16">
        <f t="shared" si="1"/>
        <v>-100.62</v>
      </c>
    </row>
    <row r="24" spans="1:23" ht="54.6" customHeight="1" x14ac:dyDescent="0.2">
      <c r="A24" s="170" t="s">
        <v>515</v>
      </c>
      <c r="B24" s="10"/>
      <c r="C24" s="14"/>
      <c r="D24" s="199" t="s">
        <v>513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  <c r="Q24" s="181" t="s">
        <v>28</v>
      </c>
      <c r="R24" s="182"/>
      <c r="S24" s="183"/>
      <c r="T24" s="126">
        <v>100.62</v>
      </c>
      <c r="U24" s="16">
        <f t="shared" si="1"/>
        <v>-100.62</v>
      </c>
    </row>
    <row r="25" spans="1:23" s="169" customFormat="1" ht="54.6" customHeight="1" x14ac:dyDescent="0.2">
      <c r="A25" s="170" t="s">
        <v>515</v>
      </c>
      <c r="B25" s="171"/>
      <c r="C25" s="168"/>
      <c r="D25" s="230" t="s">
        <v>512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2"/>
      <c r="Q25" s="181" t="s">
        <v>28</v>
      </c>
      <c r="R25" s="182"/>
      <c r="S25" s="183"/>
      <c r="T25" s="126">
        <v>100.62</v>
      </c>
      <c r="U25" s="13">
        <f t="shared" si="1"/>
        <v>-100.62</v>
      </c>
      <c r="W25" s="152"/>
    </row>
    <row r="26" spans="1:23" ht="39.6" customHeight="1" x14ac:dyDescent="0.2">
      <c r="A26" s="91" t="s">
        <v>46</v>
      </c>
      <c r="B26" s="10"/>
      <c r="C26" s="14"/>
      <c r="D26" s="199" t="s">
        <v>466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1"/>
      <c r="Q26" s="181" t="s">
        <v>28</v>
      </c>
      <c r="R26" s="182"/>
      <c r="S26" s="183"/>
      <c r="T26" s="126">
        <f>T27+T28+T29</f>
        <v>34666.71</v>
      </c>
      <c r="U26" s="16">
        <f t="shared" si="1"/>
        <v>-34666.71</v>
      </c>
    </row>
    <row r="27" spans="1:23" ht="40.9" customHeight="1" x14ac:dyDescent="0.2">
      <c r="A27" s="91" t="s">
        <v>434</v>
      </c>
      <c r="B27" s="10"/>
      <c r="C27" s="14"/>
      <c r="D27" s="199" t="s">
        <v>369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  <c r="Q27" s="181" t="s">
        <v>28</v>
      </c>
      <c r="R27" s="182"/>
      <c r="S27" s="183"/>
      <c r="T27" s="126">
        <v>33744.9</v>
      </c>
      <c r="U27" s="16">
        <f t="shared" si="1"/>
        <v>-33744.9</v>
      </c>
    </row>
    <row r="28" spans="1:23" ht="40.9" customHeight="1" x14ac:dyDescent="0.2">
      <c r="A28" s="91" t="s">
        <v>464</v>
      </c>
      <c r="B28" s="10"/>
      <c r="C28" s="14"/>
      <c r="D28" s="199" t="s">
        <v>463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1"/>
      <c r="Q28" s="181" t="s">
        <v>28</v>
      </c>
      <c r="R28" s="182"/>
      <c r="S28" s="183"/>
      <c r="T28" s="126">
        <v>34.61</v>
      </c>
      <c r="U28" s="16">
        <f t="shared" si="1"/>
        <v>-34.61</v>
      </c>
    </row>
    <row r="29" spans="1:23" ht="40.9" customHeight="1" x14ac:dyDescent="0.2">
      <c r="A29" s="91" t="s">
        <v>464</v>
      </c>
      <c r="B29" s="10"/>
      <c r="C29" s="14"/>
      <c r="D29" s="199" t="s">
        <v>465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  <c r="Q29" s="181" t="s">
        <v>28</v>
      </c>
      <c r="R29" s="182"/>
      <c r="S29" s="183"/>
      <c r="T29" s="126">
        <v>887.2</v>
      </c>
      <c r="U29" s="16">
        <f t="shared" si="1"/>
        <v>-887.2</v>
      </c>
    </row>
    <row r="30" spans="1:23" ht="40.9" customHeight="1" x14ac:dyDescent="0.2">
      <c r="A30" s="91" t="s">
        <v>503</v>
      </c>
      <c r="B30" s="10"/>
      <c r="C30" s="14"/>
      <c r="D30" s="199" t="s">
        <v>516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181" t="s">
        <v>28</v>
      </c>
      <c r="R30" s="182"/>
      <c r="S30" s="183"/>
      <c r="T30" s="126">
        <f>T31</f>
        <v>5979</v>
      </c>
      <c r="U30" s="13">
        <f t="shared" si="1"/>
        <v>-5979</v>
      </c>
    </row>
    <row r="31" spans="1:23" ht="40.9" customHeight="1" x14ac:dyDescent="0.2">
      <c r="A31" s="91" t="s">
        <v>503</v>
      </c>
      <c r="B31" s="10"/>
      <c r="C31" s="14"/>
      <c r="D31" s="199" t="s">
        <v>517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  <c r="Q31" s="181" t="s">
        <v>28</v>
      </c>
      <c r="R31" s="182"/>
      <c r="S31" s="183"/>
      <c r="T31" s="126">
        <f>T32</f>
        <v>5979</v>
      </c>
      <c r="U31" s="13">
        <f t="shared" si="1"/>
        <v>-5979</v>
      </c>
    </row>
    <row r="32" spans="1:23" ht="40.9" customHeight="1" x14ac:dyDescent="0.2">
      <c r="A32" s="91" t="s">
        <v>503</v>
      </c>
      <c r="B32" s="10"/>
      <c r="C32" s="14"/>
      <c r="D32" s="199" t="s">
        <v>518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1"/>
      <c r="Q32" s="181" t="s">
        <v>28</v>
      </c>
      <c r="R32" s="182"/>
      <c r="S32" s="183"/>
      <c r="T32" s="126">
        <f>T33</f>
        <v>5979</v>
      </c>
      <c r="U32" s="13">
        <f t="shared" si="1"/>
        <v>-5979</v>
      </c>
    </row>
    <row r="33" spans="1:22" ht="40.9" customHeight="1" x14ac:dyDescent="0.2">
      <c r="A33" s="91" t="s">
        <v>503</v>
      </c>
      <c r="B33" s="10"/>
      <c r="C33" s="14"/>
      <c r="D33" s="199" t="s">
        <v>519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  <c r="Q33" s="181" t="s">
        <v>28</v>
      </c>
      <c r="R33" s="182"/>
      <c r="S33" s="183"/>
      <c r="T33" s="126">
        <v>5979</v>
      </c>
      <c r="U33" s="13">
        <f>-T33</f>
        <v>-5979</v>
      </c>
    </row>
    <row r="34" spans="1:22" ht="15" customHeight="1" x14ac:dyDescent="0.2">
      <c r="A34" s="91" t="s">
        <v>47</v>
      </c>
      <c r="B34" s="10"/>
      <c r="C34" s="14"/>
      <c r="D34" s="199" t="s">
        <v>520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  <c r="Q34" s="181">
        <f>Q35+Q39+Q47</f>
        <v>45516000</v>
      </c>
      <c r="R34" s="182"/>
      <c r="S34" s="183"/>
      <c r="T34" s="126">
        <f>T47+T39+T35</f>
        <v>47186860.49000001</v>
      </c>
      <c r="U34" s="13">
        <f t="shared" si="0"/>
        <v>-1670860.4900000095</v>
      </c>
    </row>
    <row r="35" spans="1:22" ht="15" customHeight="1" x14ac:dyDescent="0.2">
      <c r="A35" s="91" t="s">
        <v>48</v>
      </c>
      <c r="B35" s="10"/>
      <c r="C35" s="14"/>
      <c r="D35" s="199" t="s">
        <v>521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1"/>
      <c r="Q35" s="181">
        <f>Q36</f>
        <v>1050000</v>
      </c>
      <c r="R35" s="182"/>
      <c r="S35" s="183"/>
      <c r="T35" s="126">
        <f>T36</f>
        <v>1707144.8399999999</v>
      </c>
      <c r="U35" s="13">
        <f t="shared" si="0"/>
        <v>-657144.83999999985</v>
      </c>
    </row>
    <row r="36" spans="1:22" ht="41.45" customHeight="1" x14ac:dyDescent="0.2">
      <c r="A36" s="91" t="s">
        <v>49</v>
      </c>
      <c r="B36" s="10"/>
      <c r="C36" s="14"/>
      <c r="D36" s="199" t="s">
        <v>58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1"/>
      <c r="Q36" s="181">
        <v>1050000</v>
      </c>
      <c r="R36" s="182"/>
      <c r="S36" s="183"/>
      <c r="T36" s="126">
        <f>T37+T38</f>
        <v>1707144.8399999999</v>
      </c>
      <c r="U36" s="13">
        <f t="shared" si="0"/>
        <v>-657144.83999999985</v>
      </c>
    </row>
    <row r="37" spans="1:22" ht="40.9" customHeight="1" x14ac:dyDescent="0.2">
      <c r="A37" s="91" t="s">
        <v>435</v>
      </c>
      <c r="B37" s="10"/>
      <c r="C37" s="14"/>
      <c r="D37" s="199" t="s">
        <v>370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1"/>
      <c r="Q37" s="181" t="s">
        <v>28</v>
      </c>
      <c r="R37" s="182"/>
      <c r="S37" s="183"/>
      <c r="T37" s="126">
        <v>1676173.67</v>
      </c>
      <c r="U37" s="12">
        <f>-T37</f>
        <v>-1676173.67</v>
      </c>
      <c r="V37" s="15"/>
    </row>
    <row r="38" spans="1:22" ht="41.45" customHeight="1" x14ac:dyDescent="0.2">
      <c r="A38" s="91" t="s">
        <v>436</v>
      </c>
      <c r="B38" s="10"/>
      <c r="C38" s="14"/>
      <c r="D38" s="199" t="s">
        <v>371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181" t="s">
        <v>28</v>
      </c>
      <c r="R38" s="182"/>
      <c r="S38" s="183"/>
      <c r="T38" s="126">
        <v>30971.17</v>
      </c>
      <c r="U38" s="12">
        <f>-T38</f>
        <v>-30971.17</v>
      </c>
      <c r="V38" s="15"/>
    </row>
    <row r="39" spans="1:22" ht="15" customHeight="1" x14ac:dyDescent="0.2">
      <c r="A39" s="91" t="s">
        <v>50</v>
      </c>
      <c r="B39" s="10"/>
      <c r="C39" s="14"/>
      <c r="D39" s="199" t="s">
        <v>522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  <c r="Q39" s="181">
        <f>Q40+Q44</f>
        <v>1966000</v>
      </c>
      <c r="R39" s="182"/>
      <c r="S39" s="183"/>
      <c r="T39" s="126">
        <f>T40+T44</f>
        <v>2198949.7000000002</v>
      </c>
      <c r="U39" s="13">
        <f t="shared" si="0"/>
        <v>-232949.70000000019</v>
      </c>
    </row>
    <row r="40" spans="1:22" ht="15" customHeight="1" x14ac:dyDescent="0.2">
      <c r="A40" s="91" t="s">
        <v>437</v>
      </c>
      <c r="B40" s="10"/>
      <c r="C40" s="14"/>
      <c r="D40" s="199" t="s">
        <v>59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1"/>
      <c r="Q40" s="181">
        <v>111000</v>
      </c>
      <c r="R40" s="182"/>
      <c r="S40" s="183"/>
      <c r="T40" s="126">
        <f>T41+T42+T43</f>
        <v>211943.27</v>
      </c>
      <c r="U40" s="13">
        <f t="shared" si="0"/>
        <v>-100943.26999999999</v>
      </c>
    </row>
    <row r="41" spans="1:22" ht="15" customHeight="1" x14ac:dyDescent="0.2">
      <c r="A41" s="91" t="s">
        <v>438</v>
      </c>
      <c r="B41" s="10"/>
      <c r="C41" s="14"/>
      <c r="D41" s="199" t="s">
        <v>372</v>
      </c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/>
      <c r="Q41" s="181" t="s">
        <v>28</v>
      </c>
      <c r="R41" s="182"/>
      <c r="S41" s="183"/>
      <c r="T41" s="126">
        <v>210203.8</v>
      </c>
      <c r="U41" s="16">
        <f>-T41</f>
        <v>-210203.8</v>
      </c>
    </row>
    <row r="42" spans="1:22" ht="15" customHeight="1" x14ac:dyDescent="0.2">
      <c r="A42" s="91" t="s">
        <v>439</v>
      </c>
      <c r="B42" s="10"/>
      <c r="C42" s="14"/>
      <c r="D42" s="199" t="s">
        <v>440</v>
      </c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  <c r="Q42" s="181" t="s">
        <v>28</v>
      </c>
      <c r="R42" s="182"/>
      <c r="S42" s="183"/>
      <c r="T42" s="126">
        <v>576.97</v>
      </c>
      <c r="U42" s="17">
        <f>-T42</f>
        <v>-576.97</v>
      </c>
    </row>
    <row r="43" spans="1:22" ht="42" customHeight="1" x14ac:dyDescent="0.2">
      <c r="A43" s="91" t="s">
        <v>488</v>
      </c>
      <c r="B43" s="10"/>
      <c r="C43" s="14"/>
      <c r="D43" s="199" t="s">
        <v>487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1"/>
      <c r="Q43" s="181" t="s">
        <v>28</v>
      </c>
      <c r="R43" s="182"/>
      <c r="S43" s="183"/>
      <c r="T43" s="126">
        <v>1162.5</v>
      </c>
      <c r="U43" s="17">
        <f>-T43</f>
        <v>-1162.5</v>
      </c>
    </row>
    <row r="44" spans="1:22" ht="15" customHeight="1" x14ac:dyDescent="0.2">
      <c r="A44" s="91" t="s">
        <v>373</v>
      </c>
      <c r="B44" s="10"/>
      <c r="C44" s="18"/>
      <c r="D44" s="191" t="s">
        <v>60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  <c r="Q44" s="181">
        <v>1855000</v>
      </c>
      <c r="R44" s="182"/>
      <c r="S44" s="183"/>
      <c r="T44" s="129">
        <f>T45+T46</f>
        <v>1987006.4300000002</v>
      </c>
      <c r="U44" s="13">
        <f t="shared" si="0"/>
        <v>-132006.43000000017</v>
      </c>
    </row>
    <row r="45" spans="1:22" ht="15" customHeight="1" x14ac:dyDescent="0.2">
      <c r="A45" s="91" t="s">
        <v>441</v>
      </c>
      <c r="B45" s="10"/>
      <c r="C45" s="18"/>
      <c r="D45" s="191" t="s">
        <v>374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3"/>
      <c r="Q45" s="181" t="s">
        <v>28</v>
      </c>
      <c r="R45" s="182"/>
      <c r="S45" s="183"/>
      <c r="T45" s="115">
        <v>1952192.62</v>
      </c>
      <c r="U45" s="19">
        <f>-T45</f>
        <v>-1952192.62</v>
      </c>
    </row>
    <row r="46" spans="1:22" ht="15" customHeight="1" x14ac:dyDescent="0.2">
      <c r="A46" s="91" t="s">
        <v>442</v>
      </c>
      <c r="B46" s="10"/>
      <c r="C46" s="18"/>
      <c r="D46" s="191" t="s">
        <v>375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3"/>
      <c r="Q46" s="202" t="s">
        <v>28</v>
      </c>
      <c r="R46" s="203"/>
      <c r="S46" s="204"/>
      <c r="T46" s="126">
        <v>34813.81</v>
      </c>
      <c r="U46" s="17">
        <f>-T46</f>
        <v>-34813.81</v>
      </c>
    </row>
    <row r="47" spans="1:22" ht="15" customHeight="1" x14ac:dyDescent="0.2">
      <c r="A47" s="91" t="s">
        <v>51</v>
      </c>
      <c r="B47" s="10"/>
      <c r="C47" s="18"/>
      <c r="D47" s="191" t="s">
        <v>523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3"/>
      <c r="Q47" s="181">
        <f>Q48+Q50</f>
        <v>42500000</v>
      </c>
      <c r="R47" s="182"/>
      <c r="S47" s="183"/>
      <c r="T47" s="126">
        <f>T48+T50</f>
        <v>43280765.950000003</v>
      </c>
      <c r="U47" s="13">
        <f t="shared" si="0"/>
        <v>-780765.95000000298</v>
      </c>
    </row>
    <row r="48" spans="1:22" ht="42" customHeight="1" x14ac:dyDescent="0.2">
      <c r="A48" s="91" t="s">
        <v>52</v>
      </c>
      <c r="B48" s="10"/>
      <c r="C48" s="18"/>
      <c r="D48" s="191" t="s">
        <v>524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  <c r="Q48" s="181">
        <f>Q49</f>
        <v>20500000</v>
      </c>
      <c r="R48" s="182"/>
      <c r="S48" s="183"/>
      <c r="T48" s="126">
        <f>T49</f>
        <v>25345794.080000002</v>
      </c>
      <c r="U48" s="13">
        <f t="shared" si="0"/>
        <v>-4845794.0800000019</v>
      </c>
    </row>
    <row r="49" spans="1:21" ht="53.45" customHeight="1" x14ac:dyDescent="0.2">
      <c r="A49" s="91" t="s">
        <v>53</v>
      </c>
      <c r="B49" s="10"/>
      <c r="C49" s="18"/>
      <c r="D49" s="191" t="s">
        <v>61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3"/>
      <c r="Q49" s="181">
        <v>20500000</v>
      </c>
      <c r="R49" s="182"/>
      <c r="S49" s="183"/>
      <c r="T49" s="126">
        <f>25085844.98+194494.1+65455</f>
        <v>25345794.080000002</v>
      </c>
      <c r="U49" s="13">
        <f t="shared" si="0"/>
        <v>-4845794.0800000019</v>
      </c>
    </row>
    <row r="50" spans="1:21" ht="82.15" customHeight="1" x14ac:dyDescent="0.2">
      <c r="A50" s="91" t="s">
        <v>376</v>
      </c>
      <c r="B50" s="10"/>
      <c r="C50" s="18"/>
      <c r="D50" s="191" t="s">
        <v>443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3"/>
      <c r="Q50" s="181">
        <f>Q51</f>
        <v>22000000</v>
      </c>
      <c r="R50" s="182"/>
      <c r="S50" s="183"/>
      <c r="T50" s="126">
        <f>T51</f>
        <v>17934971.870000001</v>
      </c>
      <c r="U50" s="13">
        <f t="shared" si="0"/>
        <v>4065028.129999999</v>
      </c>
    </row>
    <row r="51" spans="1:21" ht="82.15" customHeight="1" x14ac:dyDescent="0.2">
      <c r="A51" s="91" t="s">
        <v>398</v>
      </c>
      <c r="B51" s="10"/>
      <c r="C51" s="18"/>
      <c r="D51" s="191" t="s">
        <v>62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3"/>
      <c r="Q51" s="181">
        <v>22000000</v>
      </c>
      <c r="R51" s="182"/>
      <c r="S51" s="183"/>
      <c r="T51" s="126">
        <f>17768614.66+132239.11+34118.1</f>
        <v>17934971.870000001</v>
      </c>
      <c r="U51" s="13">
        <f t="shared" si="0"/>
        <v>4065028.129999999</v>
      </c>
    </row>
    <row r="52" spans="1:21" ht="16.149999999999999" customHeight="1" x14ac:dyDescent="0.2">
      <c r="A52" s="91" t="s">
        <v>397</v>
      </c>
      <c r="B52" s="10"/>
      <c r="C52" s="18"/>
      <c r="D52" s="191" t="s">
        <v>525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181">
        <f>Q53</f>
        <v>13000</v>
      </c>
      <c r="R52" s="182"/>
      <c r="S52" s="183"/>
      <c r="T52" s="126">
        <f>T55</f>
        <v>13205</v>
      </c>
      <c r="U52" s="13">
        <f t="shared" si="0"/>
        <v>-205</v>
      </c>
    </row>
    <row r="53" spans="1:21" ht="41.45" customHeight="1" x14ac:dyDescent="0.2">
      <c r="A53" s="91" t="s">
        <v>64</v>
      </c>
      <c r="B53" s="10"/>
      <c r="C53" s="20"/>
      <c r="D53" s="192" t="s">
        <v>526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3"/>
      <c r="Q53" s="181">
        <f>Q54</f>
        <v>13000</v>
      </c>
      <c r="R53" s="182"/>
      <c r="S53" s="183"/>
      <c r="T53" s="126">
        <f>T55</f>
        <v>13205</v>
      </c>
      <c r="U53" s="13">
        <f t="shared" si="0"/>
        <v>-205</v>
      </c>
    </row>
    <row r="54" spans="1:21" ht="42.6" customHeight="1" x14ac:dyDescent="0.2">
      <c r="A54" s="91" t="s">
        <v>64</v>
      </c>
      <c r="B54" s="10"/>
      <c r="C54" s="21"/>
      <c r="D54" s="206" t="s">
        <v>527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5">
        <f>Q55</f>
        <v>13000</v>
      </c>
      <c r="R54" s="205"/>
      <c r="S54" s="205"/>
      <c r="T54" s="126">
        <f>T55</f>
        <v>13205</v>
      </c>
      <c r="U54" s="13">
        <f t="shared" si="0"/>
        <v>-205</v>
      </c>
    </row>
    <row r="55" spans="1:21" ht="58.9" customHeight="1" x14ac:dyDescent="0.2">
      <c r="A55" s="92" t="s">
        <v>63</v>
      </c>
      <c r="B55" s="23"/>
      <c r="C55" s="24"/>
      <c r="D55" s="192" t="s">
        <v>528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3"/>
      <c r="Q55" s="181">
        <v>13000</v>
      </c>
      <c r="R55" s="182"/>
      <c r="S55" s="183"/>
      <c r="T55" s="126">
        <v>13205</v>
      </c>
      <c r="U55" s="13">
        <f t="shared" si="0"/>
        <v>-205</v>
      </c>
    </row>
    <row r="56" spans="1:21" ht="27" customHeight="1" x14ac:dyDescent="0.2">
      <c r="A56" s="91" t="s">
        <v>444</v>
      </c>
      <c r="B56" s="25"/>
      <c r="C56" s="18"/>
      <c r="D56" s="191" t="s">
        <v>529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3"/>
      <c r="Q56" s="181" t="s">
        <v>28</v>
      </c>
      <c r="R56" s="182"/>
      <c r="S56" s="183"/>
      <c r="T56" s="126">
        <f>T59</f>
        <v>-5037.5099999999993</v>
      </c>
      <c r="U56" s="26">
        <f>-T56</f>
        <v>5037.5099999999993</v>
      </c>
    </row>
    <row r="57" spans="1:21" ht="15" customHeight="1" x14ac:dyDescent="0.2">
      <c r="A57" s="91" t="s">
        <v>47</v>
      </c>
      <c r="B57" s="25"/>
      <c r="C57" s="18"/>
      <c r="D57" s="191" t="s">
        <v>530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3"/>
      <c r="Q57" s="181" t="s">
        <v>28</v>
      </c>
      <c r="R57" s="182"/>
      <c r="S57" s="183"/>
      <c r="T57" s="126">
        <f>T59</f>
        <v>-5037.5099999999993</v>
      </c>
      <c r="U57" s="26">
        <f>-T57</f>
        <v>5037.5099999999993</v>
      </c>
    </row>
    <row r="58" spans="1:21" ht="57" customHeight="1" x14ac:dyDescent="0.2">
      <c r="A58" s="91" t="s">
        <v>377</v>
      </c>
      <c r="B58" s="10"/>
      <c r="C58" s="18"/>
      <c r="D58" s="191" t="s">
        <v>445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  <c r="Q58" s="181" t="s">
        <v>28</v>
      </c>
      <c r="R58" s="182"/>
      <c r="S58" s="183"/>
      <c r="T58" s="126">
        <f>T59</f>
        <v>-5037.5099999999993</v>
      </c>
      <c r="U58" s="26">
        <f>-T58</f>
        <v>5037.5099999999993</v>
      </c>
    </row>
    <row r="59" spans="1:21" ht="46.9" customHeight="1" x14ac:dyDescent="0.2">
      <c r="A59" s="91" t="s">
        <v>378</v>
      </c>
      <c r="B59" s="10"/>
      <c r="C59" s="18"/>
      <c r="D59" s="191" t="s">
        <v>446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3"/>
      <c r="Q59" s="181" t="s">
        <v>28</v>
      </c>
      <c r="R59" s="182"/>
      <c r="S59" s="183"/>
      <c r="T59" s="126">
        <f>-5107.48+69.97</f>
        <v>-5037.5099999999993</v>
      </c>
      <c r="U59" s="26">
        <f>-T59</f>
        <v>5037.5099999999993</v>
      </c>
    </row>
    <row r="60" spans="1:21" ht="27.6" customHeight="1" x14ac:dyDescent="0.2">
      <c r="A60" s="91" t="s">
        <v>65</v>
      </c>
      <c r="B60" s="25"/>
      <c r="C60" s="18"/>
      <c r="D60" s="191" t="s">
        <v>72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3"/>
      <c r="Q60" s="181">
        <f>Q61+Q67</f>
        <v>1388000</v>
      </c>
      <c r="R60" s="182"/>
      <c r="S60" s="183"/>
      <c r="T60" s="126">
        <f>T61+T67</f>
        <v>1133672.44</v>
      </c>
      <c r="U60" s="13">
        <f t="shared" si="0"/>
        <v>254327.56000000006</v>
      </c>
    </row>
    <row r="61" spans="1:21" ht="68.45" customHeight="1" x14ac:dyDescent="0.2">
      <c r="A61" s="91" t="s">
        <v>66</v>
      </c>
      <c r="B61" s="25"/>
      <c r="C61" s="18"/>
      <c r="D61" s="191" t="s">
        <v>73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3"/>
      <c r="Q61" s="181">
        <f>Q62+Q65</f>
        <v>1258000</v>
      </c>
      <c r="R61" s="182"/>
      <c r="S61" s="183"/>
      <c r="T61" s="126">
        <f>T62+T65</f>
        <v>987832.39</v>
      </c>
      <c r="U61" s="13">
        <f t="shared" si="0"/>
        <v>270167.61</v>
      </c>
    </row>
    <row r="62" spans="1:21" ht="58.15" customHeight="1" x14ac:dyDescent="0.2">
      <c r="A62" s="93" t="s">
        <v>67</v>
      </c>
      <c r="B62" s="25"/>
      <c r="C62" s="18"/>
      <c r="D62" s="191" t="s">
        <v>74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3"/>
      <c r="Q62" s="181">
        <f>Q63</f>
        <v>808000</v>
      </c>
      <c r="R62" s="182"/>
      <c r="S62" s="183"/>
      <c r="T62" s="126">
        <f>T63</f>
        <v>664485.39</v>
      </c>
      <c r="U62" s="13">
        <f t="shared" si="0"/>
        <v>143514.60999999999</v>
      </c>
    </row>
    <row r="63" spans="1:21" ht="70.150000000000006" customHeight="1" x14ac:dyDescent="0.2">
      <c r="A63" s="91" t="s">
        <v>68</v>
      </c>
      <c r="B63" s="25"/>
      <c r="C63" s="18"/>
      <c r="D63" s="191" t="s">
        <v>531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3"/>
      <c r="Q63" s="181">
        <v>808000</v>
      </c>
      <c r="R63" s="182"/>
      <c r="S63" s="183"/>
      <c r="T63" s="126">
        <f>T64</f>
        <v>664485.39</v>
      </c>
      <c r="U63" s="13">
        <f t="shared" si="0"/>
        <v>143514.60999999999</v>
      </c>
    </row>
    <row r="64" spans="1:21" ht="84.6" customHeight="1" x14ac:dyDescent="0.2">
      <c r="A64" s="91" t="s">
        <v>504</v>
      </c>
      <c r="B64" s="25"/>
      <c r="C64" s="18"/>
      <c r="D64" s="191" t="s">
        <v>508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181" t="s">
        <v>28</v>
      </c>
      <c r="R64" s="182"/>
      <c r="S64" s="183"/>
      <c r="T64" s="126">
        <v>664485.39</v>
      </c>
      <c r="U64" s="13">
        <f>-T64</f>
        <v>-664485.39</v>
      </c>
    </row>
    <row r="65" spans="1:21" ht="67.150000000000006" customHeight="1" x14ac:dyDescent="0.2">
      <c r="A65" s="91" t="s">
        <v>69</v>
      </c>
      <c r="B65" s="25"/>
      <c r="C65" s="18"/>
      <c r="D65" s="191" t="s">
        <v>75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3"/>
      <c r="Q65" s="181">
        <f>Q66</f>
        <v>450000</v>
      </c>
      <c r="R65" s="182"/>
      <c r="S65" s="183"/>
      <c r="T65" s="126">
        <f>T66</f>
        <v>323347</v>
      </c>
      <c r="U65" s="13">
        <f t="shared" si="0"/>
        <v>126653</v>
      </c>
    </row>
    <row r="66" spans="1:21" ht="54.6" customHeight="1" x14ac:dyDescent="0.2">
      <c r="A66" s="91" t="s">
        <v>70</v>
      </c>
      <c r="B66" s="25"/>
      <c r="C66" s="18"/>
      <c r="D66" s="191" t="s">
        <v>76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3"/>
      <c r="Q66" s="181">
        <v>450000</v>
      </c>
      <c r="R66" s="182"/>
      <c r="S66" s="183"/>
      <c r="T66" s="126">
        <v>323347</v>
      </c>
      <c r="U66" s="13">
        <f t="shared" si="0"/>
        <v>126653</v>
      </c>
    </row>
    <row r="67" spans="1:21" ht="70.900000000000006" customHeight="1" x14ac:dyDescent="0.2">
      <c r="A67" s="91" t="s">
        <v>71</v>
      </c>
      <c r="B67" s="25"/>
      <c r="C67" s="18"/>
      <c r="D67" s="191" t="s">
        <v>77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3"/>
      <c r="Q67" s="181">
        <f>Q68</f>
        <v>130000</v>
      </c>
      <c r="R67" s="182"/>
      <c r="S67" s="183"/>
      <c r="T67" s="126">
        <f>T69</f>
        <v>145840.04999999999</v>
      </c>
      <c r="U67" s="13">
        <f t="shared" si="0"/>
        <v>-15840.049999999988</v>
      </c>
    </row>
    <row r="68" spans="1:21" ht="69.599999999999994" customHeight="1" x14ac:dyDescent="0.2">
      <c r="A68" s="91" t="s">
        <v>79</v>
      </c>
      <c r="B68" s="25"/>
      <c r="C68" s="18"/>
      <c r="D68" s="191" t="s">
        <v>78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3"/>
      <c r="Q68" s="181">
        <f>Q69</f>
        <v>130000</v>
      </c>
      <c r="R68" s="182"/>
      <c r="S68" s="183"/>
      <c r="T68" s="126">
        <f>T69</f>
        <v>145840.04999999999</v>
      </c>
      <c r="U68" s="13">
        <f t="shared" si="0"/>
        <v>-15840.049999999988</v>
      </c>
    </row>
    <row r="69" spans="1:21" ht="68.45" customHeight="1" x14ac:dyDescent="0.2">
      <c r="A69" s="91" t="s">
        <v>360</v>
      </c>
      <c r="B69" s="25"/>
      <c r="C69" s="18"/>
      <c r="D69" s="191" t="s">
        <v>366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3"/>
      <c r="Q69" s="181">
        <v>130000</v>
      </c>
      <c r="R69" s="182"/>
      <c r="S69" s="183"/>
      <c r="T69" s="126">
        <v>145840.04999999999</v>
      </c>
      <c r="U69" s="13">
        <f t="shared" si="0"/>
        <v>-15840.049999999988</v>
      </c>
    </row>
    <row r="70" spans="1:21" ht="20.45" hidden="1" customHeight="1" x14ac:dyDescent="0.2">
      <c r="A70" s="91" t="s">
        <v>80</v>
      </c>
      <c r="B70" s="25"/>
      <c r="C70" s="18"/>
      <c r="D70" s="191" t="s">
        <v>92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3"/>
      <c r="Q70" s="181" t="s">
        <v>28</v>
      </c>
      <c r="R70" s="182"/>
      <c r="S70" s="183"/>
      <c r="T70" s="126" t="s">
        <v>28</v>
      </c>
      <c r="U70" s="13" t="s">
        <v>28</v>
      </c>
    </row>
    <row r="71" spans="1:21" ht="21.6" hidden="1" customHeight="1" x14ac:dyDescent="0.2">
      <c r="A71" s="91" t="s">
        <v>81</v>
      </c>
      <c r="B71" s="25"/>
      <c r="C71" s="18"/>
      <c r="D71" s="191" t="s">
        <v>93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3"/>
      <c r="Q71" s="181" t="s">
        <v>28</v>
      </c>
      <c r="R71" s="182"/>
      <c r="S71" s="183"/>
      <c r="T71" s="126" t="s">
        <v>28</v>
      </c>
      <c r="U71" s="13" t="s">
        <v>28</v>
      </c>
    </row>
    <row r="72" spans="1:21" ht="17.45" hidden="1" customHeight="1" x14ac:dyDescent="0.2">
      <c r="A72" s="91" t="s">
        <v>82</v>
      </c>
      <c r="B72" s="25"/>
      <c r="C72" s="18"/>
      <c r="D72" s="191" t="s">
        <v>94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3"/>
      <c r="Q72" s="181" t="s">
        <v>28</v>
      </c>
      <c r="R72" s="182"/>
      <c r="S72" s="183"/>
      <c r="T72" s="126" t="s">
        <v>28</v>
      </c>
      <c r="U72" s="13" t="s">
        <v>28</v>
      </c>
    </row>
    <row r="73" spans="1:21" ht="27.6" hidden="1" customHeight="1" x14ac:dyDescent="0.2">
      <c r="A73" s="91" t="s">
        <v>83</v>
      </c>
      <c r="B73" s="25"/>
      <c r="C73" s="18"/>
      <c r="D73" s="191" t="s">
        <v>95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3"/>
      <c r="Q73" s="181" t="s">
        <v>28</v>
      </c>
      <c r="R73" s="182"/>
      <c r="S73" s="183"/>
      <c r="T73" s="126" t="s">
        <v>28</v>
      </c>
      <c r="U73" s="13" t="s">
        <v>28</v>
      </c>
    </row>
    <row r="74" spans="1:21" ht="29.45" hidden="1" customHeight="1" x14ac:dyDescent="0.2">
      <c r="A74" s="91" t="s">
        <v>362</v>
      </c>
      <c r="B74" s="25"/>
      <c r="C74" s="18"/>
      <c r="D74" s="191" t="s">
        <v>361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3"/>
      <c r="Q74" s="181" t="s">
        <v>28</v>
      </c>
      <c r="R74" s="182"/>
      <c r="S74" s="183"/>
      <c r="T74" s="126" t="s">
        <v>28</v>
      </c>
      <c r="U74" s="13" t="s">
        <v>28</v>
      </c>
    </row>
    <row r="75" spans="1:21" ht="21" customHeight="1" x14ac:dyDescent="0.2">
      <c r="A75" s="91" t="s">
        <v>84</v>
      </c>
      <c r="B75" s="25"/>
      <c r="C75" s="18"/>
      <c r="D75" s="191" t="s">
        <v>96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3"/>
      <c r="Q75" s="181">
        <v>1657000</v>
      </c>
      <c r="R75" s="182"/>
      <c r="S75" s="183"/>
      <c r="T75" s="126">
        <f>T76+T78</f>
        <v>1387964.23</v>
      </c>
      <c r="U75" s="13">
        <f t="shared" si="0"/>
        <v>269035.77</v>
      </c>
    </row>
    <row r="76" spans="1:21" ht="81.599999999999994" customHeight="1" x14ac:dyDescent="0.2">
      <c r="A76" s="91" t="s">
        <v>486</v>
      </c>
      <c r="B76" s="25"/>
      <c r="C76" s="18"/>
      <c r="D76" s="191" t="s">
        <v>485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  <c r="Q76" s="181">
        <v>957000</v>
      </c>
      <c r="R76" s="182"/>
      <c r="S76" s="183"/>
      <c r="T76" s="126">
        <f>T77</f>
        <v>1148400</v>
      </c>
      <c r="U76" s="13">
        <f>Q76-T76</f>
        <v>-191400</v>
      </c>
    </row>
    <row r="77" spans="1:21" ht="81.599999999999994" customHeight="1" x14ac:dyDescent="0.2">
      <c r="A77" s="91" t="s">
        <v>486</v>
      </c>
      <c r="B77" s="25"/>
      <c r="C77" s="18"/>
      <c r="D77" s="191" t="s">
        <v>484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3"/>
      <c r="Q77" s="181">
        <v>957000</v>
      </c>
      <c r="R77" s="182"/>
      <c r="S77" s="183"/>
      <c r="T77" s="126">
        <v>1148400</v>
      </c>
      <c r="U77" s="13">
        <f>Q77-T77</f>
        <v>-191400</v>
      </c>
    </row>
    <row r="78" spans="1:21" ht="43.9" customHeight="1" x14ac:dyDescent="0.2">
      <c r="A78" s="91" t="s">
        <v>85</v>
      </c>
      <c r="B78" s="25"/>
      <c r="C78" s="18"/>
      <c r="D78" s="191" t="s">
        <v>97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3"/>
      <c r="Q78" s="181">
        <f>Q79</f>
        <v>700000</v>
      </c>
      <c r="R78" s="182"/>
      <c r="S78" s="183"/>
      <c r="T78" s="126">
        <f>T80</f>
        <v>239564.23</v>
      </c>
      <c r="U78" s="13">
        <f t="shared" si="0"/>
        <v>460435.77</v>
      </c>
    </row>
    <row r="79" spans="1:21" ht="28.9" customHeight="1" x14ac:dyDescent="0.2">
      <c r="A79" s="91" t="s">
        <v>86</v>
      </c>
      <c r="B79" s="25"/>
      <c r="C79" s="18"/>
      <c r="D79" s="191" t="s">
        <v>98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3"/>
      <c r="Q79" s="181">
        <f>Q80</f>
        <v>700000</v>
      </c>
      <c r="R79" s="182"/>
      <c r="S79" s="183"/>
      <c r="T79" s="126">
        <f>T80</f>
        <v>239564.23</v>
      </c>
      <c r="U79" s="13">
        <f t="shared" si="0"/>
        <v>460435.77</v>
      </c>
    </row>
    <row r="80" spans="1:21" ht="39.6" customHeight="1" x14ac:dyDescent="0.2">
      <c r="A80" s="91" t="s">
        <v>87</v>
      </c>
      <c r="B80" s="25"/>
      <c r="C80" s="18"/>
      <c r="D80" s="191" t="s">
        <v>99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3"/>
      <c r="Q80" s="181">
        <v>700000</v>
      </c>
      <c r="R80" s="182"/>
      <c r="S80" s="183"/>
      <c r="T80" s="126">
        <v>239564.23</v>
      </c>
      <c r="U80" s="13">
        <f t="shared" si="0"/>
        <v>460435.77</v>
      </c>
    </row>
    <row r="81" spans="1:23" ht="15" customHeight="1" x14ac:dyDescent="0.2">
      <c r="A81" s="91" t="s">
        <v>88</v>
      </c>
      <c r="B81" s="25"/>
      <c r="C81" s="18"/>
      <c r="D81" s="191" t="s">
        <v>100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3"/>
      <c r="Q81" s="181">
        <v>10000</v>
      </c>
      <c r="R81" s="182"/>
      <c r="S81" s="183"/>
      <c r="T81" s="126">
        <f>T84+T82</f>
        <v>142179.62</v>
      </c>
      <c r="U81" s="13">
        <f t="shared" si="0"/>
        <v>-132179.62</v>
      </c>
    </row>
    <row r="82" spans="1:23" ht="15" customHeight="1" x14ac:dyDescent="0.2">
      <c r="A82" s="91" t="s">
        <v>89</v>
      </c>
      <c r="B82" s="25"/>
      <c r="C82" s="18"/>
      <c r="D82" s="191" t="s">
        <v>110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3"/>
      <c r="Q82" s="181" t="s">
        <v>28</v>
      </c>
      <c r="R82" s="182"/>
      <c r="S82" s="183"/>
      <c r="T82" s="126">
        <f>T83</f>
        <v>0</v>
      </c>
      <c r="U82" s="13">
        <f>-T82</f>
        <v>0</v>
      </c>
    </row>
    <row r="83" spans="1:23" ht="24.6" customHeight="1" x14ac:dyDescent="0.2">
      <c r="A83" s="91" t="s">
        <v>447</v>
      </c>
      <c r="B83" s="25"/>
      <c r="C83" s="18"/>
      <c r="D83" s="191" t="s">
        <v>448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3"/>
      <c r="Q83" s="181" t="s">
        <v>28</v>
      </c>
      <c r="R83" s="182"/>
      <c r="S83" s="183"/>
      <c r="T83" s="126">
        <v>0</v>
      </c>
      <c r="U83" s="13">
        <f>-T83</f>
        <v>0</v>
      </c>
    </row>
    <row r="84" spans="1:23" ht="15" customHeight="1" x14ac:dyDescent="0.2">
      <c r="A84" s="91" t="s">
        <v>88</v>
      </c>
      <c r="B84" s="25"/>
      <c r="C84" s="18"/>
      <c r="D84" s="191" t="s">
        <v>101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3"/>
      <c r="Q84" s="181">
        <f>Q85</f>
        <v>10000</v>
      </c>
      <c r="R84" s="182"/>
      <c r="S84" s="183"/>
      <c r="T84" s="126">
        <f>T85</f>
        <v>142179.62</v>
      </c>
      <c r="U84" s="13">
        <f t="shared" si="0"/>
        <v>-132179.62</v>
      </c>
    </row>
    <row r="85" spans="1:23" ht="15" customHeight="1" x14ac:dyDescent="0.2">
      <c r="A85" s="91" t="s">
        <v>90</v>
      </c>
      <c r="B85" s="25"/>
      <c r="C85" s="18"/>
      <c r="D85" s="191" t="s">
        <v>102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3"/>
      <c r="Q85" s="181">
        <v>10000</v>
      </c>
      <c r="R85" s="182"/>
      <c r="S85" s="183"/>
      <c r="T85" s="126">
        <v>142179.62</v>
      </c>
      <c r="U85" s="13">
        <f t="shared" si="0"/>
        <v>-132179.62</v>
      </c>
    </row>
    <row r="86" spans="1:23" s="169" customFormat="1" ht="28.9" customHeight="1" x14ac:dyDescent="0.2">
      <c r="A86" s="91" t="s">
        <v>532</v>
      </c>
      <c r="B86" s="167"/>
      <c r="C86" s="168"/>
      <c r="D86" s="230" t="s">
        <v>535</v>
      </c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2"/>
      <c r="Q86" s="181">
        <v>0</v>
      </c>
      <c r="R86" s="182"/>
      <c r="S86" s="183"/>
      <c r="T86" s="126">
        <f>T87</f>
        <v>20000</v>
      </c>
      <c r="U86" s="13">
        <f t="shared" si="0"/>
        <v>-20000</v>
      </c>
      <c r="W86" s="152"/>
    </row>
    <row r="87" spans="1:23" ht="28.9" customHeight="1" x14ac:dyDescent="0.2">
      <c r="A87" s="91" t="s">
        <v>532</v>
      </c>
      <c r="B87" s="25"/>
      <c r="C87" s="18"/>
      <c r="D87" s="191" t="s">
        <v>534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3"/>
      <c r="Q87" s="181">
        <v>0</v>
      </c>
      <c r="R87" s="182"/>
      <c r="S87" s="183"/>
      <c r="T87" s="126">
        <f>T88</f>
        <v>20000</v>
      </c>
      <c r="U87" s="13">
        <f t="shared" si="0"/>
        <v>-20000</v>
      </c>
    </row>
    <row r="88" spans="1:23" ht="28.9" customHeight="1" x14ac:dyDescent="0.2">
      <c r="A88" s="91" t="s">
        <v>532</v>
      </c>
      <c r="B88" s="25"/>
      <c r="C88" s="18"/>
      <c r="D88" s="191" t="s">
        <v>533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3"/>
      <c r="Q88" s="181">
        <v>0</v>
      </c>
      <c r="R88" s="182"/>
      <c r="S88" s="183"/>
      <c r="T88" s="126">
        <v>20000</v>
      </c>
      <c r="U88" s="13">
        <f>Q88-T88</f>
        <v>-20000</v>
      </c>
    </row>
    <row r="89" spans="1:23" ht="14.45" customHeight="1" x14ac:dyDescent="0.2">
      <c r="A89" s="91" t="s">
        <v>91</v>
      </c>
      <c r="B89" s="25"/>
      <c r="C89" s="18"/>
      <c r="D89" s="191" t="s">
        <v>103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3"/>
      <c r="Q89" s="181">
        <f>Q90</f>
        <v>6887146.5300000003</v>
      </c>
      <c r="R89" s="182"/>
      <c r="S89" s="183"/>
      <c r="T89" s="126">
        <f>T90+T106</f>
        <v>6678158.3799999999</v>
      </c>
      <c r="U89" s="13">
        <f t="shared" si="0"/>
        <v>208988.15000000037</v>
      </c>
    </row>
    <row r="90" spans="1:23" ht="25.9" customHeight="1" x14ac:dyDescent="0.2">
      <c r="A90" s="91" t="s">
        <v>104</v>
      </c>
      <c r="B90" s="25"/>
      <c r="C90" s="18"/>
      <c r="D90" s="191" t="s">
        <v>111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3"/>
      <c r="Q90" s="181">
        <f>Q91+Q98+Q103</f>
        <v>6887146.5300000003</v>
      </c>
      <c r="R90" s="182"/>
      <c r="S90" s="183"/>
      <c r="T90" s="126">
        <f>T98+T103+T91</f>
        <v>6887146.5300000003</v>
      </c>
      <c r="U90" s="13">
        <f t="shared" ref="U90:U95" si="2">Q90-T90</f>
        <v>0</v>
      </c>
    </row>
    <row r="91" spans="1:23" ht="25.9" customHeight="1" x14ac:dyDescent="0.2">
      <c r="A91" s="91" t="s">
        <v>105</v>
      </c>
      <c r="B91" s="25"/>
      <c r="C91" s="18"/>
      <c r="D91" s="191" t="s">
        <v>112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3"/>
      <c r="Q91" s="181">
        <f>Q92+Q96+Q94</f>
        <v>6120101.5300000003</v>
      </c>
      <c r="R91" s="182"/>
      <c r="S91" s="183"/>
      <c r="T91" s="126">
        <f>T96+T92</f>
        <v>6120101.5300000003</v>
      </c>
      <c r="U91" s="13">
        <f t="shared" si="2"/>
        <v>0</v>
      </c>
    </row>
    <row r="92" spans="1:23" s="169" customFormat="1" ht="58.15" customHeight="1" x14ac:dyDescent="0.2">
      <c r="A92" s="91" t="s">
        <v>114</v>
      </c>
      <c r="B92" s="167"/>
      <c r="C92" s="168"/>
      <c r="D92" s="230" t="s">
        <v>113</v>
      </c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2"/>
      <c r="Q92" s="181">
        <f>Q93</f>
        <v>5231421.53</v>
      </c>
      <c r="R92" s="182"/>
      <c r="S92" s="183"/>
      <c r="T92" s="126">
        <f>T93</f>
        <v>5231421.53</v>
      </c>
      <c r="U92" s="13">
        <f t="shared" si="2"/>
        <v>0</v>
      </c>
      <c r="W92" s="152"/>
    </row>
    <row r="93" spans="1:23" s="169" customFormat="1" ht="42" customHeight="1" x14ac:dyDescent="0.2">
      <c r="A93" s="91" t="s">
        <v>106</v>
      </c>
      <c r="B93" s="167"/>
      <c r="C93" s="168"/>
      <c r="D93" s="230" t="s">
        <v>365</v>
      </c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2"/>
      <c r="Q93" s="181">
        <v>5231421.53</v>
      </c>
      <c r="R93" s="182"/>
      <c r="S93" s="183"/>
      <c r="T93" s="126">
        <v>5231421.53</v>
      </c>
      <c r="U93" s="13">
        <f t="shared" si="2"/>
        <v>0</v>
      </c>
      <c r="W93" s="152"/>
    </row>
    <row r="94" spans="1:23" ht="70.150000000000006" hidden="1" customHeight="1" x14ac:dyDescent="0.2">
      <c r="A94" s="91" t="s">
        <v>536</v>
      </c>
      <c r="B94" s="25"/>
      <c r="C94" s="18"/>
      <c r="D94" s="191" t="s">
        <v>509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3"/>
      <c r="Q94" s="181">
        <f>Q95</f>
        <v>0</v>
      </c>
      <c r="R94" s="182"/>
      <c r="S94" s="183"/>
      <c r="T94" s="126">
        <f>T95</f>
        <v>0</v>
      </c>
      <c r="U94" s="13">
        <f t="shared" si="2"/>
        <v>0</v>
      </c>
    </row>
    <row r="95" spans="1:23" ht="71.45" hidden="1" customHeight="1" x14ac:dyDescent="0.2">
      <c r="A95" s="91" t="s">
        <v>536</v>
      </c>
      <c r="B95" s="25"/>
      <c r="C95" s="18"/>
      <c r="D95" s="191" t="s">
        <v>510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3"/>
      <c r="Q95" s="181">
        <v>0</v>
      </c>
      <c r="R95" s="182"/>
      <c r="S95" s="183"/>
      <c r="T95" s="126">
        <v>0</v>
      </c>
      <c r="U95" s="13">
        <f t="shared" si="2"/>
        <v>0</v>
      </c>
    </row>
    <row r="96" spans="1:23" ht="45" customHeight="1" x14ac:dyDescent="0.2">
      <c r="A96" s="91" t="s">
        <v>470</v>
      </c>
      <c r="B96" s="29"/>
      <c r="C96" s="27"/>
      <c r="D96" s="191" t="s">
        <v>471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3"/>
      <c r="Q96" s="181">
        <f>Q97</f>
        <v>888680</v>
      </c>
      <c r="R96" s="182"/>
      <c r="S96" s="183"/>
      <c r="T96" s="115">
        <f>T97</f>
        <v>888680</v>
      </c>
      <c r="U96" s="28">
        <f>U97</f>
        <v>0</v>
      </c>
    </row>
    <row r="97" spans="1:23" ht="45" customHeight="1" x14ac:dyDescent="0.2">
      <c r="A97" s="91" t="s">
        <v>470</v>
      </c>
      <c r="B97" s="29"/>
      <c r="C97" s="27"/>
      <c r="D97" s="191" t="s">
        <v>469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3"/>
      <c r="Q97" s="181">
        <v>888680</v>
      </c>
      <c r="R97" s="182"/>
      <c r="S97" s="183"/>
      <c r="T97" s="115">
        <v>888680</v>
      </c>
      <c r="U97" s="28">
        <f t="shared" ref="U97:U104" si="3">Q97-T97</f>
        <v>0</v>
      </c>
    </row>
    <row r="98" spans="1:23" ht="30.6" customHeight="1" x14ac:dyDescent="0.2">
      <c r="A98" s="91" t="s">
        <v>107</v>
      </c>
      <c r="B98" s="25"/>
      <c r="C98" s="18"/>
      <c r="D98" s="191" t="s">
        <v>115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3"/>
      <c r="Q98" s="181">
        <f>Q99+Q101</f>
        <v>667045</v>
      </c>
      <c r="R98" s="182"/>
      <c r="S98" s="183"/>
      <c r="T98" s="126">
        <f>T99+T101</f>
        <v>667045</v>
      </c>
      <c r="U98" s="13">
        <f t="shared" si="3"/>
        <v>0</v>
      </c>
    </row>
    <row r="99" spans="1:23" ht="42.6" customHeight="1" x14ac:dyDescent="0.2">
      <c r="A99" s="91" t="s">
        <v>363</v>
      </c>
      <c r="B99" s="25"/>
      <c r="C99" s="18"/>
      <c r="D99" s="191" t="s">
        <v>449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3"/>
      <c r="Q99" s="181">
        <f>Q100</f>
        <v>199722</v>
      </c>
      <c r="R99" s="182"/>
      <c r="S99" s="183"/>
      <c r="T99" s="126">
        <f>T100</f>
        <v>199722</v>
      </c>
      <c r="U99" s="13">
        <f t="shared" si="3"/>
        <v>0</v>
      </c>
    </row>
    <row r="100" spans="1:23" ht="40.9" customHeight="1" x14ac:dyDescent="0.2">
      <c r="A100" s="91" t="s">
        <v>363</v>
      </c>
      <c r="B100" s="25"/>
      <c r="C100" s="18"/>
      <c r="D100" s="191" t="s">
        <v>364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3"/>
      <c r="Q100" s="181">
        <f>205700-33-5945</f>
        <v>199722</v>
      </c>
      <c r="R100" s="182"/>
      <c r="S100" s="183"/>
      <c r="T100" s="126">
        <v>199722</v>
      </c>
      <c r="U100" s="13">
        <f t="shared" si="3"/>
        <v>0</v>
      </c>
    </row>
    <row r="101" spans="1:23" ht="31.15" customHeight="1" x14ac:dyDescent="0.2">
      <c r="A101" s="91" t="s">
        <v>108</v>
      </c>
      <c r="B101" s="25"/>
      <c r="C101" s="18"/>
      <c r="D101" s="191" t="s">
        <v>116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3"/>
      <c r="Q101" s="181">
        <f>Q102</f>
        <v>467323</v>
      </c>
      <c r="R101" s="182"/>
      <c r="S101" s="183"/>
      <c r="T101" s="126">
        <f>T102</f>
        <v>467323</v>
      </c>
      <c r="U101" s="13">
        <f t="shared" si="3"/>
        <v>0</v>
      </c>
    </row>
    <row r="102" spans="1:23" ht="31.15" customHeight="1" x14ac:dyDescent="0.2">
      <c r="A102" s="91" t="s">
        <v>109</v>
      </c>
      <c r="B102" s="25"/>
      <c r="C102" s="18"/>
      <c r="D102" s="191" t="s">
        <v>117</v>
      </c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3"/>
      <c r="Q102" s="181">
        <v>467323</v>
      </c>
      <c r="R102" s="182"/>
      <c r="S102" s="183"/>
      <c r="T102" s="126">
        <v>467323</v>
      </c>
      <c r="U102" s="13">
        <f t="shared" si="3"/>
        <v>0</v>
      </c>
    </row>
    <row r="103" spans="1:23" ht="45" customHeight="1" x14ac:dyDescent="0.2">
      <c r="A103" s="91" t="s">
        <v>457</v>
      </c>
      <c r="B103" s="25"/>
      <c r="C103" s="27"/>
      <c r="D103" s="191" t="s">
        <v>459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3"/>
      <c r="Q103" s="181">
        <f>Q104</f>
        <v>100000</v>
      </c>
      <c r="R103" s="182"/>
      <c r="S103" s="183"/>
      <c r="T103" s="115">
        <f>T104</f>
        <v>100000</v>
      </c>
      <c r="U103" s="28">
        <f t="shared" si="3"/>
        <v>0</v>
      </c>
    </row>
    <row r="104" spans="1:23" ht="45" customHeight="1" x14ac:dyDescent="0.2">
      <c r="A104" s="91" t="s">
        <v>457</v>
      </c>
      <c r="B104" s="29"/>
      <c r="C104" s="27"/>
      <c r="D104" s="191" t="s">
        <v>458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3"/>
      <c r="Q104" s="181">
        <f>Q105</f>
        <v>100000</v>
      </c>
      <c r="R104" s="182"/>
      <c r="S104" s="183"/>
      <c r="T104" s="115">
        <f>T105</f>
        <v>100000</v>
      </c>
      <c r="U104" s="28">
        <f t="shared" si="3"/>
        <v>0</v>
      </c>
    </row>
    <row r="105" spans="1:23" ht="45" customHeight="1" x14ac:dyDescent="0.2">
      <c r="A105" s="91" t="s">
        <v>457</v>
      </c>
      <c r="B105" s="29"/>
      <c r="C105" s="27"/>
      <c r="D105" s="191" t="s">
        <v>456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3"/>
      <c r="Q105" s="181">
        <v>100000</v>
      </c>
      <c r="R105" s="182"/>
      <c r="S105" s="183"/>
      <c r="T105" s="115">
        <v>100000</v>
      </c>
      <c r="U105" s="28">
        <f>Q105-T105</f>
        <v>0</v>
      </c>
    </row>
    <row r="106" spans="1:23" ht="45" customHeight="1" x14ac:dyDescent="0.2">
      <c r="A106" s="145" t="s">
        <v>502</v>
      </c>
      <c r="B106" s="127"/>
      <c r="C106" s="27"/>
      <c r="D106" s="191" t="s">
        <v>491</v>
      </c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3"/>
      <c r="Q106" s="181" t="s">
        <v>28</v>
      </c>
      <c r="R106" s="182"/>
      <c r="S106" s="183"/>
      <c r="T106" s="128">
        <v>-208988.15</v>
      </c>
      <c r="U106" s="28">
        <v>208988.15</v>
      </c>
    </row>
    <row r="107" spans="1:23" ht="21.75" customHeight="1" thickBot="1" x14ac:dyDescent="0.25">
      <c r="A107" s="107"/>
      <c r="B107" s="30"/>
      <c r="C107" s="31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5"/>
      <c r="Q107" s="207" t="s">
        <v>28</v>
      </c>
      <c r="R107" s="207"/>
      <c r="S107" s="207"/>
      <c r="T107" s="33">
        <v>0</v>
      </c>
      <c r="U107" s="34" t="s">
        <v>28</v>
      </c>
    </row>
    <row r="108" spans="1:23" s="1" customFormat="1" ht="11.25" customHeight="1" x14ac:dyDescent="0.2">
      <c r="A108" s="78"/>
      <c r="Q108" s="140"/>
      <c r="R108" s="140"/>
      <c r="S108" s="140"/>
      <c r="T108" s="246" t="s">
        <v>29</v>
      </c>
      <c r="U108" s="246"/>
      <c r="W108" s="155"/>
    </row>
    <row r="109" spans="1:23" ht="15.75" x14ac:dyDescent="0.25">
      <c r="A109" s="247" t="s">
        <v>30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</row>
    <row r="110" spans="1:23" s="1" customFormat="1" ht="5.25" customHeight="1" x14ac:dyDescent="0.2">
      <c r="A110" s="78"/>
      <c r="Q110" s="140"/>
      <c r="R110" s="140"/>
      <c r="S110" s="140"/>
      <c r="T110" s="140"/>
      <c r="W110" s="155"/>
    </row>
    <row r="111" spans="1:23" s="1" customFormat="1" ht="45.6" customHeight="1" x14ac:dyDescent="0.2">
      <c r="A111" s="86" t="s">
        <v>18</v>
      </c>
      <c r="B111" s="5" t="s">
        <v>19</v>
      </c>
      <c r="C111" s="258" t="s">
        <v>31</v>
      </c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9" t="s">
        <v>32</v>
      </c>
      <c r="R111" s="259"/>
      <c r="S111" s="259"/>
      <c r="T111" s="176" t="s">
        <v>22</v>
      </c>
      <c r="U111" s="35" t="s">
        <v>23</v>
      </c>
      <c r="W111" s="156"/>
    </row>
    <row r="112" spans="1:23" ht="15.75" thickBot="1" x14ac:dyDescent="0.25">
      <c r="A112" s="87">
        <v>1</v>
      </c>
      <c r="B112" s="6">
        <v>2</v>
      </c>
      <c r="C112" s="265">
        <v>3</v>
      </c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1">
        <v>4</v>
      </c>
      <c r="R112" s="261"/>
      <c r="S112" s="261"/>
      <c r="T112" s="177">
        <v>5</v>
      </c>
      <c r="U112" s="7">
        <v>6</v>
      </c>
    </row>
    <row r="113" spans="1:23" ht="18" customHeight="1" x14ac:dyDescent="0.25">
      <c r="A113" s="95" t="s">
        <v>33</v>
      </c>
      <c r="B113" s="36">
        <v>200</v>
      </c>
      <c r="C113" s="251" t="s">
        <v>137</v>
      </c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3">
        <f>Q115+Q168+Q190+Q212+Q228+Q255+Q265+Q295+Q309+Q337+Q351</f>
        <v>65274146.530000001</v>
      </c>
      <c r="R113" s="254"/>
      <c r="S113" s="255"/>
      <c r="T113" s="37">
        <f>T115+T168+T190+T212+T228+T255+T265+T295+T309+T337+T351</f>
        <v>45040904.030000001</v>
      </c>
      <c r="U113" s="38">
        <f>Q113-T113</f>
        <v>20233242.5</v>
      </c>
      <c r="V113" s="39"/>
    </row>
    <row r="114" spans="1:23" s="1" customFormat="1" ht="15" customHeight="1" x14ac:dyDescent="0.25">
      <c r="A114" s="89" t="s">
        <v>26</v>
      </c>
      <c r="B114" s="40"/>
      <c r="C114" s="26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48"/>
      <c r="R114" s="249"/>
      <c r="S114" s="250"/>
      <c r="T114" s="178"/>
      <c r="U114" s="42"/>
      <c r="V114" s="43"/>
      <c r="W114" s="157"/>
    </row>
    <row r="115" spans="1:23" s="48" customFormat="1" ht="18" customHeight="1" x14ac:dyDescent="0.25">
      <c r="A115" s="96" t="s">
        <v>118</v>
      </c>
      <c r="B115" s="44"/>
      <c r="C115" s="45"/>
      <c r="D115" s="266" t="s">
        <v>138</v>
      </c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9"/>
      <c r="Q115" s="184">
        <f>Q133+Q151+Q155+Q158+Q161</f>
        <v>13196678</v>
      </c>
      <c r="R115" s="203"/>
      <c r="S115" s="204"/>
      <c r="T115" s="138">
        <f>T133+T151+T158+T161+T155</f>
        <v>11455212.560000001</v>
      </c>
      <c r="U115" s="46">
        <f t="shared" ref="U115:U183" si="4">Q115-T115</f>
        <v>1741465.4399999995</v>
      </c>
      <c r="V115" s="47"/>
      <c r="W115" s="158"/>
    </row>
    <row r="116" spans="1:23" s="1" customFormat="1" ht="15" customHeight="1" x14ac:dyDescent="0.2">
      <c r="A116" s="88" t="s">
        <v>119</v>
      </c>
      <c r="B116" s="40"/>
      <c r="C116" s="41"/>
      <c r="D116" s="229" t="s">
        <v>139</v>
      </c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8"/>
      <c r="Q116" s="181">
        <f>Q117+Q121+Q127+Q129</f>
        <v>12575844</v>
      </c>
      <c r="R116" s="182"/>
      <c r="S116" s="183"/>
      <c r="T116" s="112">
        <f>T134+T152+T159+T162</f>
        <v>10843772.9</v>
      </c>
      <c r="U116" s="13">
        <f t="shared" si="4"/>
        <v>1732071.0999999996</v>
      </c>
      <c r="V116" s="43"/>
      <c r="W116" s="157"/>
    </row>
    <row r="117" spans="1:23" s="1" customFormat="1" ht="15" customHeight="1" x14ac:dyDescent="0.2">
      <c r="A117" s="97" t="s">
        <v>120</v>
      </c>
      <c r="B117" s="40"/>
      <c r="C117" s="41"/>
      <c r="D117" s="229" t="s">
        <v>140</v>
      </c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8"/>
      <c r="Q117" s="181">
        <f>Q118+Q119+Q120</f>
        <v>8611234</v>
      </c>
      <c r="R117" s="182"/>
      <c r="S117" s="183"/>
      <c r="T117" s="112">
        <f>T118+T119+T120</f>
        <v>8238417.3900000006</v>
      </c>
      <c r="U117" s="13">
        <f t="shared" si="4"/>
        <v>372816.6099999994</v>
      </c>
      <c r="V117" s="43"/>
      <c r="W117" s="157"/>
    </row>
    <row r="118" spans="1:23" s="1" customFormat="1" ht="15" customHeight="1" x14ac:dyDescent="0.2">
      <c r="A118" s="88" t="s">
        <v>121</v>
      </c>
      <c r="B118" s="40"/>
      <c r="C118" s="41"/>
      <c r="D118" s="229" t="s">
        <v>141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8"/>
      <c r="Q118" s="181">
        <f>Q136</f>
        <v>6607167.9400000004</v>
      </c>
      <c r="R118" s="182"/>
      <c r="S118" s="183"/>
      <c r="T118" s="112">
        <f>T136</f>
        <v>6318779.8100000005</v>
      </c>
      <c r="U118" s="13">
        <f t="shared" si="4"/>
        <v>288388.12999999989</v>
      </c>
      <c r="W118" s="155"/>
    </row>
    <row r="119" spans="1:23" s="1" customFormat="1" ht="15" customHeight="1" x14ac:dyDescent="0.2">
      <c r="A119" s="88" t="s">
        <v>122</v>
      </c>
      <c r="B119" s="40"/>
      <c r="C119" s="41"/>
      <c r="D119" s="229" t="s">
        <v>142</v>
      </c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8"/>
      <c r="Q119" s="181">
        <f>Q137</f>
        <v>0</v>
      </c>
      <c r="R119" s="182"/>
      <c r="S119" s="183"/>
      <c r="T119" s="112">
        <f>T137</f>
        <v>0</v>
      </c>
      <c r="U119" s="13">
        <f t="shared" si="4"/>
        <v>0</v>
      </c>
      <c r="W119" s="155"/>
    </row>
    <row r="120" spans="1:23" s="1" customFormat="1" ht="15" customHeight="1" x14ac:dyDescent="0.2">
      <c r="A120" s="88" t="s">
        <v>123</v>
      </c>
      <c r="B120" s="40"/>
      <c r="C120" s="41"/>
      <c r="D120" s="229" t="s">
        <v>143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8"/>
      <c r="Q120" s="181">
        <f>Q138</f>
        <v>2004066.06</v>
      </c>
      <c r="R120" s="182"/>
      <c r="S120" s="183"/>
      <c r="T120" s="112">
        <f>T138</f>
        <v>1919637.5799999998</v>
      </c>
      <c r="U120" s="13">
        <f t="shared" si="4"/>
        <v>84428.480000000214</v>
      </c>
      <c r="W120" s="155"/>
    </row>
    <row r="121" spans="1:23" s="1" customFormat="1" ht="15" customHeight="1" x14ac:dyDescent="0.2">
      <c r="A121" s="88" t="s">
        <v>124</v>
      </c>
      <c r="B121" s="40"/>
      <c r="C121" s="41"/>
      <c r="D121" s="229" t="s">
        <v>144</v>
      </c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8"/>
      <c r="Q121" s="181">
        <f>Q122+Q123+Q124+Q125+Q126</f>
        <v>2006345</v>
      </c>
      <c r="R121" s="182"/>
      <c r="S121" s="183"/>
      <c r="T121" s="112">
        <f>T122+T123+T124+T125+T126</f>
        <v>1873773.6</v>
      </c>
      <c r="U121" s="13">
        <f t="shared" si="4"/>
        <v>132571.39999999991</v>
      </c>
      <c r="W121" s="155"/>
    </row>
    <row r="122" spans="1:23" s="1" customFormat="1" ht="15" customHeight="1" x14ac:dyDescent="0.2">
      <c r="A122" s="88" t="s">
        <v>125</v>
      </c>
      <c r="B122" s="40"/>
      <c r="C122" s="41"/>
      <c r="D122" s="229" t="s">
        <v>145</v>
      </c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8"/>
      <c r="Q122" s="181">
        <f>Q140</f>
        <v>90120</v>
      </c>
      <c r="R122" s="182"/>
      <c r="S122" s="183"/>
      <c r="T122" s="112">
        <f>T140</f>
        <v>89344.11</v>
      </c>
      <c r="U122" s="13">
        <f t="shared" si="4"/>
        <v>775.88999999999942</v>
      </c>
      <c r="W122" s="155"/>
    </row>
    <row r="123" spans="1:23" s="1" customFormat="1" ht="15" customHeight="1" x14ac:dyDescent="0.2">
      <c r="A123" s="88" t="s">
        <v>126</v>
      </c>
      <c r="B123" s="40"/>
      <c r="C123" s="41"/>
      <c r="D123" s="229" t="s">
        <v>146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8"/>
      <c r="Q123" s="181">
        <f>Q141</f>
        <v>5000</v>
      </c>
      <c r="R123" s="182"/>
      <c r="S123" s="183"/>
      <c r="T123" s="112">
        <f>T141</f>
        <v>1273.5</v>
      </c>
      <c r="U123" s="13">
        <f t="shared" si="4"/>
        <v>3726.5</v>
      </c>
      <c r="W123" s="155"/>
    </row>
    <row r="124" spans="1:23" s="1" customFormat="1" ht="15" customHeight="1" x14ac:dyDescent="0.2">
      <c r="A124" s="88" t="s">
        <v>127</v>
      </c>
      <c r="B124" s="40"/>
      <c r="C124" s="41"/>
      <c r="D124" s="229" t="s">
        <v>147</v>
      </c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8"/>
      <c r="Q124" s="181">
        <f>Q142</f>
        <v>254079</v>
      </c>
      <c r="R124" s="182"/>
      <c r="S124" s="183"/>
      <c r="T124" s="112">
        <f>T142</f>
        <v>190633.33</v>
      </c>
      <c r="U124" s="13">
        <f t="shared" si="4"/>
        <v>63445.670000000013</v>
      </c>
      <c r="W124" s="155"/>
    </row>
    <row r="125" spans="1:23" s="1" customFormat="1" ht="15" customHeight="1" x14ac:dyDescent="0.2">
      <c r="A125" s="88" t="s">
        <v>128</v>
      </c>
      <c r="B125" s="40"/>
      <c r="C125" s="41"/>
      <c r="D125" s="229" t="s">
        <v>148</v>
      </c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8"/>
      <c r="Q125" s="181">
        <f>Q143</f>
        <v>354511</v>
      </c>
      <c r="R125" s="182"/>
      <c r="S125" s="183"/>
      <c r="T125" s="112">
        <f>T143</f>
        <v>335109.84000000003</v>
      </c>
      <c r="U125" s="13">
        <f t="shared" si="4"/>
        <v>19401.159999999974</v>
      </c>
      <c r="W125" s="180">
        <f>T125+T193+T216+T232+T274+T315</f>
        <v>14427239.309999999</v>
      </c>
    </row>
    <row r="126" spans="1:23" s="1" customFormat="1" ht="15" customHeight="1" x14ac:dyDescent="0.2">
      <c r="A126" s="88" t="s">
        <v>129</v>
      </c>
      <c r="B126" s="40"/>
      <c r="C126" s="41"/>
      <c r="D126" s="229" t="s">
        <v>149</v>
      </c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8"/>
      <c r="Q126" s="181">
        <f>Q144+Q164</f>
        <v>1302635</v>
      </c>
      <c r="R126" s="182"/>
      <c r="S126" s="183"/>
      <c r="T126" s="112">
        <f>T144+T164</f>
        <v>1257412.82</v>
      </c>
      <c r="U126" s="13">
        <f t="shared" si="4"/>
        <v>45222.179999999935</v>
      </c>
      <c r="W126" s="180">
        <f>T126+T194+T217+T233+T258+T275+T298+T316+T343</f>
        <v>5826611.0500000007</v>
      </c>
    </row>
    <row r="127" spans="1:23" s="1" customFormat="1" ht="15" customHeight="1" x14ac:dyDescent="0.2">
      <c r="A127" s="88" t="s">
        <v>130</v>
      </c>
      <c r="B127" s="40"/>
      <c r="C127" s="41"/>
      <c r="D127" s="229" t="s">
        <v>150</v>
      </c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8"/>
      <c r="Q127" s="181">
        <f>Q128</f>
        <v>383908</v>
      </c>
      <c r="R127" s="182"/>
      <c r="S127" s="183"/>
      <c r="T127" s="112">
        <f>T128</f>
        <v>383908</v>
      </c>
      <c r="U127" s="13">
        <f t="shared" si="4"/>
        <v>0</v>
      </c>
      <c r="W127" s="155"/>
    </row>
    <row r="128" spans="1:23" s="1" customFormat="1" ht="27" customHeight="1" x14ac:dyDescent="0.2">
      <c r="A128" s="97" t="s">
        <v>131</v>
      </c>
      <c r="B128" s="40"/>
      <c r="C128" s="41"/>
      <c r="D128" s="229" t="s">
        <v>151</v>
      </c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8"/>
      <c r="Q128" s="181">
        <f>Q146+Q154</f>
        <v>383908</v>
      </c>
      <c r="R128" s="182"/>
      <c r="S128" s="183"/>
      <c r="T128" s="112">
        <f>T146+T154</f>
        <v>383908</v>
      </c>
      <c r="U128" s="13">
        <f t="shared" si="4"/>
        <v>0</v>
      </c>
      <c r="W128" s="155"/>
    </row>
    <row r="129" spans="1:23" s="1" customFormat="1" ht="15" customHeight="1" x14ac:dyDescent="0.2">
      <c r="A129" s="88" t="s">
        <v>132</v>
      </c>
      <c r="B129" s="40"/>
      <c r="C129" s="41"/>
      <c r="D129" s="229" t="s">
        <v>152</v>
      </c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8"/>
      <c r="Q129" s="181">
        <f>Q147+Q157+Q160+Q165</f>
        <v>1574357</v>
      </c>
      <c r="R129" s="182"/>
      <c r="S129" s="183"/>
      <c r="T129" s="112">
        <f>T165+T160+T147</f>
        <v>347673.91000000003</v>
      </c>
      <c r="U129" s="13">
        <f t="shared" si="4"/>
        <v>1226683.0899999999</v>
      </c>
      <c r="W129" s="180">
        <f>T129+T259+T276+T301+T317+T157</f>
        <v>743932.42</v>
      </c>
    </row>
    <row r="130" spans="1:23" s="1" customFormat="1" ht="15" customHeight="1" x14ac:dyDescent="0.2">
      <c r="A130" s="88" t="s">
        <v>133</v>
      </c>
      <c r="B130" s="40"/>
      <c r="C130" s="41"/>
      <c r="D130" s="229" t="s">
        <v>153</v>
      </c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8"/>
      <c r="Q130" s="181">
        <f>Q131+Q132</f>
        <v>620834</v>
      </c>
      <c r="R130" s="182"/>
      <c r="S130" s="183"/>
      <c r="T130" s="112">
        <f>T131+T132</f>
        <v>514831.05000000005</v>
      </c>
      <c r="U130" s="13">
        <f t="shared" si="4"/>
        <v>106002.94999999995</v>
      </c>
      <c r="W130" s="180">
        <f>T130+T176+T195+T236+T277+T318</f>
        <v>3585828.69</v>
      </c>
    </row>
    <row r="131" spans="1:23" s="1" customFormat="1" ht="15" customHeight="1" x14ac:dyDescent="0.2">
      <c r="A131" s="88" t="s">
        <v>134</v>
      </c>
      <c r="B131" s="40"/>
      <c r="C131" s="41"/>
      <c r="D131" s="229" t="s">
        <v>154</v>
      </c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8"/>
      <c r="Q131" s="181">
        <f>Q149+Q167</f>
        <v>361700</v>
      </c>
      <c r="R131" s="182"/>
      <c r="S131" s="183"/>
      <c r="T131" s="112">
        <f>T149+T167</f>
        <v>283795.42000000004</v>
      </c>
      <c r="U131" s="13">
        <f t="shared" si="4"/>
        <v>77904.579999999958</v>
      </c>
      <c r="W131" s="155"/>
    </row>
    <row r="132" spans="1:23" s="1" customFormat="1" ht="15" customHeight="1" x14ac:dyDescent="0.2">
      <c r="A132" s="88" t="s">
        <v>171</v>
      </c>
      <c r="B132" s="40"/>
      <c r="C132" s="41"/>
      <c r="D132" s="229" t="s">
        <v>155</v>
      </c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8"/>
      <c r="Q132" s="181">
        <f>Q150</f>
        <v>259134</v>
      </c>
      <c r="R132" s="182"/>
      <c r="S132" s="183"/>
      <c r="T132" s="112">
        <f>T150</f>
        <v>231035.63</v>
      </c>
      <c r="U132" s="13">
        <f t="shared" si="4"/>
        <v>28098.369999999995</v>
      </c>
      <c r="W132" s="155"/>
    </row>
    <row r="133" spans="1:23" s="140" customFormat="1" ht="40.9" customHeight="1" x14ac:dyDescent="0.25">
      <c r="A133" s="135" t="s">
        <v>136</v>
      </c>
      <c r="B133" s="136"/>
      <c r="C133" s="137"/>
      <c r="D133" s="227" t="s">
        <v>156</v>
      </c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8"/>
      <c r="Q133" s="184">
        <f>Q134+Q148</f>
        <v>11124713</v>
      </c>
      <c r="R133" s="185"/>
      <c r="S133" s="186"/>
      <c r="T133" s="138">
        <f>T134+T148</f>
        <v>10570703.780000001</v>
      </c>
      <c r="U133" s="42">
        <f t="shared" si="4"/>
        <v>554009.21999999881</v>
      </c>
      <c r="V133" s="141"/>
      <c r="W133" s="142"/>
    </row>
    <row r="134" spans="1:23" s="1" customFormat="1" ht="15" customHeight="1" x14ac:dyDescent="0.2">
      <c r="A134" s="97" t="s">
        <v>157</v>
      </c>
      <c r="B134" s="40"/>
      <c r="C134" s="41"/>
      <c r="D134" s="187" t="s">
        <v>158</v>
      </c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8"/>
      <c r="Q134" s="181">
        <f>Q135+Q139+Q145+Q147</f>
        <v>10663879</v>
      </c>
      <c r="R134" s="182"/>
      <c r="S134" s="183"/>
      <c r="T134" s="112">
        <f>T135+T139+T145+T147</f>
        <v>10183226.700000001</v>
      </c>
      <c r="U134" s="13">
        <f t="shared" si="4"/>
        <v>480652.29999999888</v>
      </c>
      <c r="V134" s="53"/>
      <c r="W134" s="142"/>
    </row>
    <row r="135" spans="1:23" s="1" customFormat="1" ht="15" customHeight="1" x14ac:dyDescent="0.2">
      <c r="A135" s="97" t="s">
        <v>120</v>
      </c>
      <c r="B135" s="40"/>
      <c r="C135" s="41"/>
      <c r="D135" s="187" t="s">
        <v>159</v>
      </c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8"/>
      <c r="Q135" s="181">
        <f>Q136+Q137+Q138</f>
        <v>8611234</v>
      </c>
      <c r="R135" s="182"/>
      <c r="S135" s="183"/>
      <c r="T135" s="112">
        <f>T136+T137+T138</f>
        <v>8238417.3900000006</v>
      </c>
      <c r="U135" s="13">
        <f t="shared" si="4"/>
        <v>372816.6099999994</v>
      </c>
      <c r="V135" s="54"/>
      <c r="W135" s="142"/>
    </row>
    <row r="136" spans="1:23" s="1" customFormat="1" ht="15" customHeight="1" x14ac:dyDescent="0.2">
      <c r="A136" s="97" t="s">
        <v>121</v>
      </c>
      <c r="B136" s="40"/>
      <c r="C136" s="41"/>
      <c r="D136" s="187" t="s">
        <v>160</v>
      </c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8"/>
      <c r="Q136" s="181">
        <v>6607167.9400000004</v>
      </c>
      <c r="R136" s="182"/>
      <c r="S136" s="183"/>
      <c r="T136" s="112">
        <f>337167.94+670373.16+5311238.71</f>
        <v>6318779.8100000005</v>
      </c>
      <c r="U136" s="13">
        <f t="shared" si="4"/>
        <v>288388.12999999989</v>
      </c>
      <c r="V136" s="54"/>
      <c r="W136" s="142"/>
    </row>
    <row r="137" spans="1:23" s="1" customFormat="1" ht="15" customHeight="1" x14ac:dyDescent="0.2">
      <c r="A137" s="97" t="s">
        <v>122</v>
      </c>
      <c r="B137" s="40"/>
      <c r="C137" s="41"/>
      <c r="D137" s="187" t="s">
        <v>161</v>
      </c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8"/>
      <c r="Q137" s="181">
        <v>0</v>
      </c>
      <c r="R137" s="182"/>
      <c r="S137" s="183"/>
      <c r="T137" s="112">
        <v>0</v>
      </c>
      <c r="U137" s="13">
        <f t="shared" si="4"/>
        <v>0</v>
      </c>
      <c r="V137" s="54"/>
      <c r="W137" s="142"/>
    </row>
    <row r="138" spans="1:23" s="1" customFormat="1" ht="15" customHeight="1" x14ac:dyDescent="0.2">
      <c r="A138" s="97" t="s">
        <v>123</v>
      </c>
      <c r="B138" s="40"/>
      <c r="C138" s="41"/>
      <c r="D138" s="187" t="s">
        <v>162</v>
      </c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8"/>
      <c r="Q138" s="181">
        <v>2004066.06</v>
      </c>
      <c r="R138" s="182"/>
      <c r="S138" s="183"/>
      <c r="T138" s="112">
        <f>98832.06+205883.38+1614922.14</f>
        <v>1919637.5799999998</v>
      </c>
      <c r="U138" s="13">
        <f t="shared" si="4"/>
        <v>84428.480000000214</v>
      </c>
      <c r="V138" s="54"/>
      <c r="W138" s="142"/>
    </row>
    <row r="139" spans="1:23" s="1" customFormat="1" ht="15" customHeight="1" x14ac:dyDescent="0.2">
      <c r="A139" s="97" t="s">
        <v>124</v>
      </c>
      <c r="B139" s="40"/>
      <c r="C139" s="41"/>
      <c r="D139" s="187" t="s">
        <v>163</v>
      </c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8"/>
      <c r="Q139" s="181">
        <f>Q140+Q141+Q142+Q143+Q144</f>
        <v>1846345</v>
      </c>
      <c r="R139" s="182"/>
      <c r="S139" s="183"/>
      <c r="T139" s="112">
        <f>T140+T141+T142+T143+T144</f>
        <v>1758961.6</v>
      </c>
      <c r="U139" s="13">
        <f t="shared" si="4"/>
        <v>87383.399999999907</v>
      </c>
      <c r="V139" s="54"/>
      <c r="W139" s="142"/>
    </row>
    <row r="140" spans="1:23" s="1" customFormat="1" ht="15" customHeight="1" x14ac:dyDescent="0.2">
      <c r="A140" s="97" t="s">
        <v>125</v>
      </c>
      <c r="B140" s="40"/>
      <c r="C140" s="41"/>
      <c r="D140" s="187" t="s">
        <v>164</v>
      </c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8"/>
      <c r="Q140" s="181">
        <v>90120</v>
      </c>
      <c r="R140" s="182"/>
      <c r="S140" s="183"/>
      <c r="T140" s="112">
        <f>9551.8+79792.31</f>
        <v>89344.11</v>
      </c>
      <c r="U140" s="13">
        <f t="shared" si="4"/>
        <v>775.88999999999942</v>
      </c>
      <c r="V140" s="54"/>
      <c r="W140" s="142"/>
    </row>
    <row r="141" spans="1:23" s="1" customFormat="1" ht="15" customHeight="1" x14ac:dyDescent="0.2">
      <c r="A141" s="97" t="s">
        <v>126</v>
      </c>
      <c r="B141" s="40"/>
      <c r="C141" s="41"/>
      <c r="D141" s="187" t="s">
        <v>165</v>
      </c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8"/>
      <c r="Q141" s="181">
        <v>5000</v>
      </c>
      <c r="R141" s="182"/>
      <c r="S141" s="183"/>
      <c r="T141" s="112">
        <v>1273.5</v>
      </c>
      <c r="U141" s="13">
        <f t="shared" si="4"/>
        <v>3726.5</v>
      </c>
      <c r="V141" s="54"/>
      <c r="W141" s="142"/>
    </row>
    <row r="142" spans="1:23" s="1" customFormat="1" ht="15" customHeight="1" x14ac:dyDescent="0.2">
      <c r="A142" s="97" t="s">
        <v>127</v>
      </c>
      <c r="B142" s="40"/>
      <c r="C142" s="41"/>
      <c r="D142" s="187" t="s">
        <v>166</v>
      </c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8"/>
      <c r="Q142" s="181">
        <v>254079</v>
      </c>
      <c r="R142" s="182"/>
      <c r="S142" s="183"/>
      <c r="T142" s="112">
        <v>190633.33</v>
      </c>
      <c r="U142" s="13">
        <f t="shared" si="4"/>
        <v>63445.670000000013</v>
      </c>
      <c r="V142" s="54"/>
      <c r="W142" s="142"/>
    </row>
    <row r="143" spans="1:23" s="1" customFormat="1" ht="15" customHeight="1" x14ac:dyDescent="0.2">
      <c r="A143" s="97" t="s">
        <v>128</v>
      </c>
      <c r="B143" s="40"/>
      <c r="C143" s="41"/>
      <c r="D143" s="187" t="s">
        <v>174</v>
      </c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8"/>
      <c r="Q143" s="181">
        <v>354511</v>
      </c>
      <c r="R143" s="182"/>
      <c r="S143" s="183"/>
      <c r="T143" s="112">
        <f>40620+294489.84</f>
        <v>335109.84000000003</v>
      </c>
      <c r="U143" s="13">
        <f t="shared" si="4"/>
        <v>19401.159999999974</v>
      </c>
      <c r="V143" s="54"/>
      <c r="W143" s="142"/>
    </row>
    <row r="144" spans="1:23" s="1" customFormat="1" ht="15" customHeight="1" x14ac:dyDescent="0.2">
      <c r="A144" s="97" t="s">
        <v>129</v>
      </c>
      <c r="B144" s="40"/>
      <c r="C144" s="41"/>
      <c r="D144" s="187" t="s">
        <v>175</v>
      </c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8"/>
      <c r="Q144" s="181">
        <v>1142635</v>
      </c>
      <c r="R144" s="182"/>
      <c r="S144" s="183"/>
      <c r="T144" s="112">
        <f>445980.82+696620</f>
        <v>1142600.82</v>
      </c>
      <c r="U144" s="13">
        <f t="shared" si="4"/>
        <v>34.179999999934807</v>
      </c>
      <c r="V144" s="54"/>
      <c r="W144" s="142"/>
    </row>
    <row r="145" spans="1:23" s="1" customFormat="1" ht="15" customHeight="1" x14ac:dyDescent="0.2">
      <c r="A145" s="97" t="s">
        <v>130</v>
      </c>
      <c r="B145" s="40"/>
      <c r="C145" s="41"/>
      <c r="D145" s="187" t="s">
        <v>176</v>
      </c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8"/>
      <c r="Q145" s="181">
        <f>Q146</f>
        <v>178000</v>
      </c>
      <c r="R145" s="182"/>
      <c r="S145" s="183"/>
      <c r="T145" s="112">
        <f>T146</f>
        <v>178000</v>
      </c>
      <c r="U145" s="13">
        <f t="shared" si="4"/>
        <v>0</v>
      </c>
      <c r="V145" s="54"/>
      <c r="W145" s="142"/>
    </row>
    <row r="146" spans="1:23" s="1" customFormat="1" ht="28.15" customHeight="1" x14ac:dyDescent="0.2">
      <c r="A146" s="97" t="s">
        <v>131</v>
      </c>
      <c r="B146" s="40"/>
      <c r="C146" s="41"/>
      <c r="D146" s="187" t="s">
        <v>177</v>
      </c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8"/>
      <c r="Q146" s="181">
        <v>178000</v>
      </c>
      <c r="R146" s="182"/>
      <c r="S146" s="183"/>
      <c r="T146" s="112">
        <f>47900+130100</f>
        <v>178000</v>
      </c>
      <c r="U146" s="13">
        <f t="shared" si="4"/>
        <v>0</v>
      </c>
      <c r="V146" s="54"/>
      <c r="W146" s="142"/>
    </row>
    <row r="147" spans="1:23" s="1" customFormat="1" ht="15" customHeight="1" x14ac:dyDescent="0.2">
      <c r="A147" s="97" t="s">
        <v>132</v>
      </c>
      <c r="B147" s="40"/>
      <c r="C147" s="41"/>
      <c r="D147" s="187" t="s">
        <v>178</v>
      </c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8"/>
      <c r="Q147" s="181">
        <f>39200-7000-3900</f>
        <v>28300</v>
      </c>
      <c r="R147" s="182"/>
      <c r="S147" s="183"/>
      <c r="T147" s="112">
        <f>3647.71+4200</f>
        <v>7847.71</v>
      </c>
      <c r="U147" s="13">
        <f t="shared" si="4"/>
        <v>20452.29</v>
      </c>
      <c r="V147" s="54"/>
      <c r="W147" s="142"/>
    </row>
    <row r="148" spans="1:23" s="1" customFormat="1" ht="15" customHeight="1" x14ac:dyDescent="0.2">
      <c r="A148" s="97" t="s">
        <v>133</v>
      </c>
      <c r="B148" s="40"/>
      <c r="C148" s="41"/>
      <c r="D148" s="187" t="s">
        <v>179</v>
      </c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8"/>
      <c r="Q148" s="181">
        <f>Q149+Q150</f>
        <v>460834</v>
      </c>
      <c r="R148" s="182"/>
      <c r="S148" s="183"/>
      <c r="T148" s="112">
        <f>T149+T150</f>
        <v>387477.08</v>
      </c>
      <c r="U148" s="13">
        <f t="shared" si="4"/>
        <v>73356.919999999984</v>
      </c>
      <c r="V148" s="54"/>
      <c r="W148" s="142"/>
    </row>
    <row r="149" spans="1:23" s="1" customFormat="1" ht="15" customHeight="1" x14ac:dyDescent="0.2">
      <c r="A149" s="97" t="s">
        <v>134</v>
      </c>
      <c r="B149" s="40"/>
      <c r="C149" s="41"/>
      <c r="D149" s="187" t="s">
        <v>180</v>
      </c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8"/>
      <c r="Q149" s="181">
        <v>201700</v>
      </c>
      <c r="R149" s="182"/>
      <c r="S149" s="183"/>
      <c r="T149" s="112">
        <f>3000+59746.12+93695.33</f>
        <v>156441.45000000001</v>
      </c>
      <c r="U149" s="13">
        <f t="shared" si="4"/>
        <v>45258.549999999988</v>
      </c>
      <c r="V149" s="54"/>
      <c r="W149" s="142"/>
    </row>
    <row r="150" spans="1:23" s="1" customFormat="1" ht="15" customHeight="1" x14ac:dyDescent="0.2">
      <c r="A150" s="97" t="s">
        <v>135</v>
      </c>
      <c r="B150" s="40"/>
      <c r="C150" s="41"/>
      <c r="D150" s="187" t="s">
        <v>181</v>
      </c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8"/>
      <c r="Q150" s="181">
        <v>259134</v>
      </c>
      <c r="R150" s="182"/>
      <c r="S150" s="183"/>
      <c r="T150" s="112">
        <f>28323+183946.81+18765.82</f>
        <v>231035.63</v>
      </c>
      <c r="U150" s="13">
        <f t="shared" si="4"/>
        <v>28098.369999999995</v>
      </c>
      <c r="V150" s="54"/>
      <c r="W150" s="142"/>
    </row>
    <row r="151" spans="1:23" s="134" customFormat="1" ht="15" customHeight="1" x14ac:dyDescent="0.25">
      <c r="A151" s="135" t="s">
        <v>380</v>
      </c>
      <c r="B151" s="131"/>
      <c r="C151" s="132"/>
      <c r="D151" s="227" t="s">
        <v>381</v>
      </c>
      <c r="E151" s="227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8"/>
      <c r="Q151" s="184">
        <f>Q152</f>
        <v>205908</v>
      </c>
      <c r="R151" s="185"/>
      <c r="S151" s="186"/>
      <c r="T151" s="138">
        <f>T152</f>
        <v>205908</v>
      </c>
      <c r="U151" s="42">
        <f t="shared" si="4"/>
        <v>0</v>
      </c>
      <c r="V151" s="133"/>
      <c r="W151" s="141"/>
    </row>
    <row r="152" spans="1:23" s="134" customFormat="1" ht="15" customHeight="1" x14ac:dyDescent="0.25">
      <c r="A152" s="93" t="s">
        <v>380</v>
      </c>
      <c r="B152" s="131"/>
      <c r="C152" s="132"/>
      <c r="D152" s="225" t="s">
        <v>399</v>
      </c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6"/>
      <c r="Q152" s="181">
        <f>Q153</f>
        <v>205908</v>
      </c>
      <c r="R152" s="182"/>
      <c r="S152" s="183"/>
      <c r="T152" s="112">
        <f>T153</f>
        <v>205908</v>
      </c>
      <c r="U152" s="13">
        <f t="shared" si="4"/>
        <v>0</v>
      </c>
      <c r="V152" s="133"/>
      <c r="W152" s="141"/>
    </row>
    <row r="153" spans="1:23" s="134" customFormat="1" ht="15" customHeight="1" x14ac:dyDescent="0.25">
      <c r="A153" s="93" t="s">
        <v>380</v>
      </c>
      <c r="B153" s="131"/>
      <c r="C153" s="132"/>
      <c r="D153" s="225" t="s">
        <v>400</v>
      </c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6"/>
      <c r="Q153" s="181">
        <f>Q154</f>
        <v>205908</v>
      </c>
      <c r="R153" s="182"/>
      <c r="S153" s="183"/>
      <c r="T153" s="112">
        <f>T154</f>
        <v>205908</v>
      </c>
      <c r="U153" s="13">
        <f t="shared" si="4"/>
        <v>0</v>
      </c>
      <c r="V153" s="133"/>
      <c r="W153" s="141"/>
    </row>
    <row r="154" spans="1:23" s="134" customFormat="1" ht="15" customHeight="1" x14ac:dyDescent="0.25">
      <c r="A154" s="93" t="s">
        <v>380</v>
      </c>
      <c r="B154" s="131"/>
      <c r="C154" s="132"/>
      <c r="D154" s="225" t="s">
        <v>382</v>
      </c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6"/>
      <c r="Q154" s="181">
        <v>205908</v>
      </c>
      <c r="R154" s="182"/>
      <c r="S154" s="183"/>
      <c r="T154" s="112">
        <v>205908</v>
      </c>
      <c r="U154" s="13">
        <f t="shared" si="4"/>
        <v>0</v>
      </c>
      <c r="V154" s="133"/>
      <c r="W154" s="141"/>
    </row>
    <row r="155" spans="1:23" s="134" customFormat="1" ht="15" customHeight="1" x14ac:dyDescent="0.25">
      <c r="A155" s="135" t="s">
        <v>498</v>
      </c>
      <c r="B155" s="131"/>
      <c r="C155" s="132"/>
      <c r="D155" s="227" t="s">
        <v>495</v>
      </c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8"/>
      <c r="Q155" s="184">
        <f>Q156</f>
        <v>98965</v>
      </c>
      <c r="R155" s="185"/>
      <c r="S155" s="186"/>
      <c r="T155" s="138">
        <f>T156</f>
        <v>96608.61</v>
      </c>
      <c r="U155" s="42">
        <f>Q155-T155</f>
        <v>2356.3899999999994</v>
      </c>
      <c r="V155" s="133"/>
      <c r="W155" s="141"/>
    </row>
    <row r="156" spans="1:23" s="134" customFormat="1" ht="15" customHeight="1" x14ac:dyDescent="0.25">
      <c r="A156" s="143" t="s">
        <v>498</v>
      </c>
      <c r="B156" s="131"/>
      <c r="C156" s="132"/>
      <c r="D156" s="225" t="s">
        <v>496</v>
      </c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6"/>
      <c r="Q156" s="181">
        <f>Q157</f>
        <v>98965</v>
      </c>
      <c r="R156" s="182"/>
      <c r="S156" s="183"/>
      <c r="T156" s="112">
        <f>T157</f>
        <v>96608.61</v>
      </c>
      <c r="U156" s="13">
        <f>Q156-T156</f>
        <v>2356.3899999999994</v>
      </c>
      <c r="V156" s="133"/>
      <c r="W156" s="141"/>
    </row>
    <row r="157" spans="1:23" s="134" customFormat="1" ht="15" customHeight="1" x14ac:dyDescent="0.25">
      <c r="A157" s="143" t="s">
        <v>498</v>
      </c>
      <c r="B157" s="131"/>
      <c r="C157" s="132"/>
      <c r="D157" s="225" t="s">
        <v>497</v>
      </c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6"/>
      <c r="Q157" s="181">
        <v>98965</v>
      </c>
      <c r="R157" s="182"/>
      <c r="S157" s="183"/>
      <c r="T157" s="112">
        <f>98965-2356.39</f>
        <v>96608.61</v>
      </c>
      <c r="U157" s="13">
        <f>Q157-T157</f>
        <v>2356.3899999999994</v>
      </c>
      <c r="V157" s="133"/>
      <c r="W157" s="141"/>
    </row>
    <row r="158" spans="1:23" s="140" customFormat="1" ht="15" customHeight="1" x14ac:dyDescent="0.25">
      <c r="A158" s="135" t="s">
        <v>167</v>
      </c>
      <c r="B158" s="136"/>
      <c r="C158" s="137"/>
      <c r="D158" s="227" t="s">
        <v>168</v>
      </c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8"/>
      <c r="Q158" s="184">
        <f>Q159</f>
        <v>982500</v>
      </c>
      <c r="R158" s="185"/>
      <c r="S158" s="186"/>
      <c r="T158" s="138">
        <f>T159</f>
        <v>0</v>
      </c>
      <c r="U158" s="42">
        <f t="shared" si="4"/>
        <v>982500</v>
      </c>
      <c r="V158" s="139"/>
      <c r="W158" s="142"/>
    </row>
    <row r="159" spans="1:23" s="140" customFormat="1" ht="15" customHeight="1" x14ac:dyDescent="0.2">
      <c r="A159" s="93" t="s">
        <v>157</v>
      </c>
      <c r="B159" s="136"/>
      <c r="C159" s="137"/>
      <c r="D159" s="225" t="s">
        <v>182</v>
      </c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6"/>
      <c r="Q159" s="181">
        <f>Q160</f>
        <v>982500</v>
      </c>
      <c r="R159" s="182"/>
      <c r="S159" s="183"/>
      <c r="T159" s="112">
        <v>0</v>
      </c>
      <c r="U159" s="13">
        <f t="shared" si="4"/>
        <v>982500</v>
      </c>
      <c r="V159" s="139"/>
      <c r="W159" s="142"/>
    </row>
    <row r="160" spans="1:23" s="140" customFormat="1" ht="15" customHeight="1" x14ac:dyDescent="0.2">
      <c r="A160" s="93" t="s">
        <v>132</v>
      </c>
      <c r="B160" s="136"/>
      <c r="C160" s="137"/>
      <c r="D160" s="225" t="s">
        <v>183</v>
      </c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6"/>
      <c r="Q160" s="181">
        <v>982500</v>
      </c>
      <c r="R160" s="182"/>
      <c r="S160" s="183"/>
      <c r="T160" s="112">
        <v>0</v>
      </c>
      <c r="U160" s="13">
        <f t="shared" si="4"/>
        <v>982500</v>
      </c>
      <c r="V160" s="139"/>
      <c r="W160" s="142"/>
    </row>
    <row r="161" spans="1:23" s="140" customFormat="1" ht="15" customHeight="1" x14ac:dyDescent="0.25">
      <c r="A161" s="135" t="s">
        <v>169</v>
      </c>
      <c r="B161" s="136"/>
      <c r="C161" s="137"/>
      <c r="D161" s="227" t="s">
        <v>170</v>
      </c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8"/>
      <c r="Q161" s="184">
        <f>Q162+Q166</f>
        <v>784592</v>
      </c>
      <c r="R161" s="185"/>
      <c r="S161" s="186"/>
      <c r="T161" s="138">
        <f>T162+T166</f>
        <v>581992.17000000004</v>
      </c>
      <c r="U161" s="42">
        <f t="shared" si="4"/>
        <v>202599.82999999996</v>
      </c>
      <c r="V161" s="133"/>
      <c r="W161" s="142"/>
    </row>
    <row r="162" spans="1:23" s="140" customFormat="1" ht="15" customHeight="1" x14ac:dyDescent="0.2">
      <c r="A162" s="93" t="s">
        <v>157</v>
      </c>
      <c r="B162" s="136"/>
      <c r="C162" s="137"/>
      <c r="D162" s="225" t="s">
        <v>184</v>
      </c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6"/>
      <c r="Q162" s="181">
        <f>Q163+Q165</f>
        <v>624592</v>
      </c>
      <c r="R162" s="182"/>
      <c r="S162" s="183"/>
      <c r="T162" s="112">
        <f>T165+T164</f>
        <v>454638.2</v>
      </c>
      <c r="U162" s="13">
        <f t="shared" si="4"/>
        <v>169953.8</v>
      </c>
      <c r="V162" s="139"/>
      <c r="W162" s="142"/>
    </row>
    <row r="163" spans="1:23" s="140" customFormat="1" ht="15" customHeight="1" x14ac:dyDescent="0.2">
      <c r="A163" s="93" t="s">
        <v>124</v>
      </c>
      <c r="B163" s="136"/>
      <c r="C163" s="137"/>
      <c r="D163" s="225" t="s">
        <v>185</v>
      </c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6"/>
      <c r="Q163" s="181">
        <f>Q164</f>
        <v>160000</v>
      </c>
      <c r="R163" s="182"/>
      <c r="S163" s="183"/>
      <c r="T163" s="112">
        <f>T164</f>
        <v>114812</v>
      </c>
      <c r="U163" s="13">
        <f t="shared" si="4"/>
        <v>45188</v>
      </c>
      <c r="V163" s="139"/>
      <c r="W163" s="142"/>
    </row>
    <row r="164" spans="1:23" s="140" customFormat="1" ht="15" customHeight="1" x14ac:dyDescent="0.2">
      <c r="A164" s="93" t="s">
        <v>129</v>
      </c>
      <c r="B164" s="136"/>
      <c r="C164" s="137"/>
      <c r="D164" s="225" t="s">
        <v>186</v>
      </c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6"/>
      <c r="Q164" s="181">
        <v>160000</v>
      </c>
      <c r="R164" s="182"/>
      <c r="S164" s="183"/>
      <c r="T164" s="112">
        <f>65712+49100</f>
        <v>114812</v>
      </c>
      <c r="U164" s="13">
        <f t="shared" si="4"/>
        <v>45188</v>
      </c>
      <c r="V164" s="139"/>
      <c r="W164" s="142"/>
    </row>
    <row r="165" spans="1:23" s="140" customFormat="1" ht="15" customHeight="1" x14ac:dyDescent="0.2">
      <c r="A165" s="93" t="s">
        <v>132</v>
      </c>
      <c r="B165" s="136"/>
      <c r="C165" s="137"/>
      <c r="D165" s="225" t="s">
        <v>187</v>
      </c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6"/>
      <c r="Q165" s="181">
        <v>464592</v>
      </c>
      <c r="R165" s="182"/>
      <c r="S165" s="183"/>
      <c r="T165" s="112">
        <f>326080.4+7500+6245.8</f>
        <v>339826.2</v>
      </c>
      <c r="U165" s="13">
        <f t="shared" si="4"/>
        <v>124765.79999999999</v>
      </c>
      <c r="V165" s="139"/>
      <c r="W165" s="142"/>
    </row>
    <row r="166" spans="1:23" s="140" customFormat="1" ht="15" customHeight="1" x14ac:dyDescent="0.2">
      <c r="A166" s="93" t="s">
        <v>133</v>
      </c>
      <c r="B166" s="136"/>
      <c r="C166" s="137"/>
      <c r="D166" s="225" t="s">
        <v>462</v>
      </c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6"/>
      <c r="Q166" s="181">
        <f>Q167</f>
        <v>160000</v>
      </c>
      <c r="R166" s="182"/>
      <c r="S166" s="183"/>
      <c r="T166" s="112">
        <f>T167</f>
        <v>127353.97</v>
      </c>
      <c r="U166" s="13">
        <f t="shared" si="4"/>
        <v>32646.03</v>
      </c>
      <c r="V166" s="139"/>
      <c r="W166" s="142"/>
    </row>
    <row r="167" spans="1:23" s="140" customFormat="1" ht="15" customHeight="1" x14ac:dyDescent="0.2">
      <c r="A167" s="93" t="s">
        <v>134</v>
      </c>
      <c r="B167" s="136"/>
      <c r="C167" s="137"/>
      <c r="D167" s="225" t="s">
        <v>429</v>
      </c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6"/>
      <c r="Q167" s="181">
        <v>160000</v>
      </c>
      <c r="R167" s="182"/>
      <c r="S167" s="183"/>
      <c r="T167" s="112">
        <v>127353.97</v>
      </c>
      <c r="U167" s="13">
        <f t="shared" si="4"/>
        <v>32646.03</v>
      </c>
      <c r="V167" s="139"/>
      <c r="W167" s="142"/>
    </row>
    <row r="168" spans="1:23" s="140" customFormat="1" ht="15" customHeight="1" x14ac:dyDescent="0.25">
      <c r="A168" s="135" t="s">
        <v>172</v>
      </c>
      <c r="B168" s="136"/>
      <c r="C168" s="137"/>
      <c r="D168" s="227" t="s">
        <v>173</v>
      </c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8"/>
      <c r="Q168" s="184">
        <f>Q169+Q176</f>
        <v>199722</v>
      </c>
      <c r="R168" s="185"/>
      <c r="S168" s="186"/>
      <c r="T168" s="138">
        <f>T169+T176</f>
        <v>199722</v>
      </c>
      <c r="U168" s="42">
        <f t="shared" si="4"/>
        <v>0</v>
      </c>
      <c r="V168" s="133"/>
      <c r="W168" s="142"/>
    </row>
    <row r="169" spans="1:23" s="1" customFormat="1" ht="15" customHeight="1" x14ac:dyDescent="0.2">
      <c r="A169" s="97" t="s">
        <v>157</v>
      </c>
      <c r="B169" s="40"/>
      <c r="C169" s="41"/>
      <c r="D169" s="187" t="s">
        <v>189</v>
      </c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8"/>
      <c r="Q169" s="181">
        <f>Q170+Q173</f>
        <v>188500</v>
      </c>
      <c r="R169" s="182"/>
      <c r="S169" s="183"/>
      <c r="T169" s="112">
        <f>T170+T173</f>
        <v>188500</v>
      </c>
      <c r="U169" s="13">
        <f t="shared" si="4"/>
        <v>0</v>
      </c>
      <c r="V169" s="54"/>
      <c r="W169" s="142"/>
    </row>
    <row r="170" spans="1:23" s="1" customFormat="1" ht="15" customHeight="1" x14ac:dyDescent="0.2">
      <c r="A170" s="97" t="s">
        <v>120</v>
      </c>
      <c r="B170" s="40"/>
      <c r="C170" s="41"/>
      <c r="D170" s="187" t="s">
        <v>190</v>
      </c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8"/>
      <c r="Q170" s="181">
        <f>Q171+Q172</f>
        <v>188500</v>
      </c>
      <c r="R170" s="182"/>
      <c r="S170" s="183"/>
      <c r="T170" s="112">
        <f>T171+T172</f>
        <v>188500</v>
      </c>
      <c r="U170" s="13">
        <f t="shared" si="4"/>
        <v>0</v>
      </c>
      <c r="V170" s="54"/>
      <c r="W170" s="142"/>
    </row>
    <row r="171" spans="1:23" s="1" customFormat="1" ht="15" customHeight="1" x14ac:dyDescent="0.2">
      <c r="A171" s="97" t="s">
        <v>121</v>
      </c>
      <c r="B171" s="40"/>
      <c r="C171" s="41"/>
      <c r="D171" s="187" t="s">
        <v>191</v>
      </c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8"/>
      <c r="Q171" s="181">
        <f>Q182</f>
        <v>141488.53</v>
      </c>
      <c r="R171" s="182"/>
      <c r="S171" s="183"/>
      <c r="T171" s="112">
        <f>T182</f>
        <v>141488.53</v>
      </c>
      <c r="U171" s="13">
        <f t="shared" si="4"/>
        <v>0</v>
      </c>
      <c r="V171" s="54"/>
      <c r="W171" s="142"/>
    </row>
    <row r="172" spans="1:23" s="1" customFormat="1" ht="15" customHeight="1" x14ac:dyDescent="0.2">
      <c r="A172" s="97" t="s">
        <v>123</v>
      </c>
      <c r="B172" s="40"/>
      <c r="C172" s="41"/>
      <c r="D172" s="187" t="s">
        <v>192</v>
      </c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8"/>
      <c r="Q172" s="181">
        <f>Q183</f>
        <v>47011.47</v>
      </c>
      <c r="R172" s="182"/>
      <c r="S172" s="183"/>
      <c r="T172" s="112">
        <f>T183</f>
        <v>47011.47</v>
      </c>
      <c r="U172" s="13">
        <f t="shared" si="4"/>
        <v>0</v>
      </c>
      <c r="V172" s="54"/>
      <c r="W172" s="142"/>
    </row>
    <row r="173" spans="1:23" s="1" customFormat="1" ht="15" customHeight="1" x14ac:dyDescent="0.2">
      <c r="A173" s="97" t="s">
        <v>124</v>
      </c>
      <c r="B173" s="40"/>
      <c r="C173" s="41"/>
      <c r="D173" s="187" t="s">
        <v>193</v>
      </c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8"/>
      <c r="Q173" s="181">
        <f>Q174+Q175</f>
        <v>0</v>
      </c>
      <c r="R173" s="182"/>
      <c r="S173" s="183"/>
      <c r="T173" s="112">
        <f>T174+T175</f>
        <v>0</v>
      </c>
      <c r="U173" s="13">
        <f t="shared" si="4"/>
        <v>0</v>
      </c>
      <c r="V173" s="54"/>
      <c r="W173" s="142"/>
    </row>
    <row r="174" spans="1:23" s="1" customFormat="1" ht="15" customHeight="1" x14ac:dyDescent="0.2">
      <c r="A174" s="97" t="s">
        <v>125</v>
      </c>
      <c r="B174" s="40"/>
      <c r="C174" s="41"/>
      <c r="D174" s="187" t="s">
        <v>194</v>
      </c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8"/>
      <c r="Q174" s="181">
        <f>Q185</f>
        <v>0</v>
      </c>
      <c r="R174" s="182"/>
      <c r="S174" s="183"/>
      <c r="T174" s="112">
        <f>T185</f>
        <v>0</v>
      </c>
      <c r="U174" s="13">
        <f t="shared" si="4"/>
        <v>0</v>
      </c>
      <c r="V174" s="54"/>
      <c r="W174" s="142"/>
    </row>
    <row r="175" spans="1:23" s="1" customFormat="1" ht="15" customHeight="1" x14ac:dyDescent="0.2">
      <c r="A175" s="97" t="s">
        <v>126</v>
      </c>
      <c r="B175" s="40"/>
      <c r="C175" s="41"/>
      <c r="D175" s="187" t="s">
        <v>195</v>
      </c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8"/>
      <c r="Q175" s="181">
        <f>Q186</f>
        <v>0</v>
      </c>
      <c r="R175" s="182"/>
      <c r="S175" s="183"/>
      <c r="T175" s="112">
        <f>T186</f>
        <v>0</v>
      </c>
      <c r="U175" s="13">
        <f t="shared" si="4"/>
        <v>0</v>
      </c>
      <c r="V175" s="54"/>
      <c r="W175" s="142"/>
    </row>
    <row r="176" spans="1:23" s="1" customFormat="1" ht="15" customHeight="1" x14ac:dyDescent="0.2">
      <c r="A176" s="97" t="s">
        <v>133</v>
      </c>
      <c r="B176" s="40"/>
      <c r="C176" s="41"/>
      <c r="D176" s="187" t="s">
        <v>196</v>
      </c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8"/>
      <c r="Q176" s="181">
        <f>Q177+Q178</f>
        <v>11222</v>
      </c>
      <c r="R176" s="182"/>
      <c r="S176" s="183"/>
      <c r="T176" s="112">
        <f>T177+T178</f>
        <v>11222</v>
      </c>
      <c r="U176" s="13">
        <f t="shared" si="4"/>
        <v>0</v>
      </c>
      <c r="V176" s="54"/>
      <c r="W176" s="142"/>
    </row>
    <row r="177" spans="1:23" s="1" customFormat="1" ht="15" customHeight="1" x14ac:dyDescent="0.2">
      <c r="A177" s="97" t="s">
        <v>134</v>
      </c>
      <c r="B177" s="40"/>
      <c r="C177" s="41"/>
      <c r="D177" s="187" t="s">
        <v>395</v>
      </c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8"/>
      <c r="Q177" s="181">
        <f>Q188</f>
        <v>0</v>
      </c>
      <c r="R177" s="182"/>
      <c r="S177" s="183"/>
      <c r="T177" s="112">
        <f>T188</f>
        <v>0</v>
      </c>
      <c r="U177" s="13">
        <f t="shared" si="4"/>
        <v>0</v>
      </c>
      <c r="V177" s="54"/>
      <c r="W177" s="142"/>
    </row>
    <row r="178" spans="1:23" s="1" customFormat="1" ht="15" customHeight="1" x14ac:dyDescent="0.2">
      <c r="A178" s="97" t="s">
        <v>171</v>
      </c>
      <c r="B178" s="40"/>
      <c r="C178" s="41"/>
      <c r="D178" s="187" t="s">
        <v>197</v>
      </c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8"/>
      <c r="Q178" s="181">
        <f>Q189</f>
        <v>11222</v>
      </c>
      <c r="R178" s="182"/>
      <c r="S178" s="183"/>
      <c r="T178" s="112">
        <f>T189</f>
        <v>11222</v>
      </c>
      <c r="U178" s="13">
        <f t="shared" si="4"/>
        <v>0</v>
      </c>
      <c r="V178" s="54"/>
      <c r="W178" s="142"/>
    </row>
    <row r="179" spans="1:23" s="1" customFormat="1" ht="15" customHeight="1" x14ac:dyDescent="0.25">
      <c r="A179" s="100" t="s">
        <v>188</v>
      </c>
      <c r="B179" s="40"/>
      <c r="C179" s="41"/>
      <c r="D179" s="189" t="s">
        <v>198</v>
      </c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90"/>
      <c r="Q179" s="184">
        <f>Q180+Q187</f>
        <v>199722</v>
      </c>
      <c r="R179" s="185"/>
      <c r="S179" s="186"/>
      <c r="T179" s="138">
        <f>T180</f>
        <v>188500</v>
      </c>
      <c r="U179" s="42">
        <f t="shared" si="4"/>
        <v>11222</v>
      </c>
      <c r="V179" s="54"/>
      <c r="W179" s="142"/>
    </row>
    <row r="180" spans="1:23" s="1" customFormat="1" ht="15" customHeight="1" x14ac:dyDescent="0.2">
      <c r="A180" s="97" t="s">
        <v>157</v>
      </c>
      <c r="B180" s="40"/>
      <c r="C180" s="41"/>
      <c r="D180" s="187" t="s">
        <v>201</v>
      </c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8"/>
      <c r="Q180" s="181">
        <f>Q181+Q184</f>
        <v>188500</v>
      </c>
      <c r="R180" s="182"/>
      <c r="S180" s="183"/>
      <c r="T180" s="112">
        <f>T181+T184</f>
        <v>188500</v>
      </c>
      <c r="U180" s="13">
        <f t="shared" si="4"/>
        <v>0</v>
      </c>
      <c r="V180" s="54"/>
      <c r="W180" s="142"/>
    </row>
    <row r="181" spans="1:23" s="1" customFormat="1" ht="15" customHeight="1" x14ac:dyDescent="0.2">
      <c r="A181" s="97" t="s">
        <v>120</v>
      </c>
      <c r="B181" s="40"/>
      <c r="C181" s="41"/>
      <c r="D181" s="187" t="s">
        <v>202</v>
      </c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8"/>
      <c r="Q181" s="181">
        <f>Q182+Q183</f>
        <v>188500</v>
      </c>
      <c r="R181" s="182"/>
      <c r="S181" s="183"/>
      <c r="T181" s="112">
        <f>T182+T183</f>
        <v>188500</v>
      </c>
      <c r="U181" s="13">
        <f t="shared" si="4"/>
        <v>0</v>
      </c>
      <c r="V181" s="54"/>
      <c r="W181" s="142"/>
    </row>
    <row r="182" spans="1:23" s="1" customFormat="1" ht="15" customHeight="1" x14ac:dyDescent="0.2">
      <c r="A182" s="97" t="s">
        <v>121</v>
      </c>
      <c r="B182" s="40"/>
      <c r="C182" s="41"/>
      <c r="D182" s="187" t="s">
        <v>203</v>
      </c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8"/>
      <c r="Q182" s="181">
        <v>141488.53</v>
      </c>
      <c r="R182" s="182"/>
      <c r="S182" s="183"/>
      <c r="T182" s="112">
        <v>141488.53</v>
      </c>
      <c r="U182" s="19">
        <f t="shared" si="4"/>
        <v>0</v>
      </c>
      <c r="V182" s="54"/>
      <c r="W182" s="142"/>
    </row>
    <row r="183" spans="1:23" s="1" customFormat="1" ht="15" customHeight="1" x14ac:dyDescent="0.2">
      <c r="A183" s="97" t="s">
        <v>123</v>
      </c>
      <c r="B183" s="40"/>
      <c r="C183" s="41"/>
      <c r="D183" s="187" t="s">
        <v>204</v>
      </c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8"/>
      <c r="Q183" s="181">
        <v>47011.47</v>
      </c>
      <c r="R183" s="182"/>
      <c r="S183" s="183"/>
      <c r="T183" s="112">
        <v>47011.47</v>
      </c>
      <c r="U183" s="13">
        <f t="shared" si="4"/>
        <v>0</v>
      </c>
      <c r="V183" s="54"/>
      <c r="W183" s="142"/>
    </row>
    <row r="184" spans="1:23" s="1" customFormat="1" ht="15" customHeight="1" x14ac:dyDescent="0.2">
      <c r="A184" s="97" t="s">
        <v>124</v>
      </c>
      <c r="B184" s="40"/>
      <c r="C184" s="41"/>
      <c r="D184" s="187" t="s">
        <v>205</v>
      </c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8"/>
      <c r="Q184" s="181">
        <f>Q185+Q186</f>
        <v>0</v>
      </c>
      <c r="R184" s="182"/>
      <c r="S184" s="183"/>
      <c r="T184" s="112">
        <f>T185+T186</f>
        <v>0</v>
      </c>
      <c r="U184" s="13">
        <f t="shared" ref="U184:U246" si="5">Q184-T184</f>
        <v>0</v>
      </c>
      <c r="V184" s="54"/>
      <c r="W184" s="142"/>
    </row>
    <row r="185" spans="1:23" s="1" customFormat="1" ht="15" customHeight="1" x14ac:dyDescent="0.2">
      <c r="A185" s="97" t="s">
        <v>125</v>
      </c>
      <c r="B185" s="40"/>
      <c r="C185" s="41"/>
      <c r="D185" s="187" t="s">
        <v>206</v>
      </c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8"/>
      <c r="Q185" s="181">
        <v>0</v>
      </c>
      <c r="R185" s="182"/>
      <c r="S185" s="183"/>
      <c r="T185" s="112">
        <v>0</v>
      </c>
      <c r="U185" s="13">
        <f t="shared" si="5"/>
        <v>0</v>
      </c>
      <c r="V185" s="54"/>
      <c r="W185" s="142"/>
    </row>
    <row r="186" spans="1:23" s="1" customFormat="1" ht="15" customHeight="1" x14ac:dyDescent="0.2">
      <c r="A186" s="97" t="s">
        <v>126</v>
      </c>
      <c r="B186" s="40"/>
      <c r="C186" s="41"/>
      <c r="D186" s="187" t="s">
        <v>207</v>
      </c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8"/>
      <c r="Q186" s="181">
        <v>0</v>
      </c>
      <c r="R186" s="182"/>
      <c r="S186" s="183"/>
      <c r="T186" s="112">
        <v>0</v>
      </c>
      <c r="U186" s="13">
        <f t="shared" si="5"/>
        <v>0</v>
      </c>
      <c r="V186" s="54"/>
      <c r="W186" s="142"/>
    </row>
    <row r="187" spans="1:23" s="1" customFormat="1" ht="15" customHeight="1" x14ac:dyDescent="0.2">
      <c r="A187" s="97" t="s">
        <v>133</v>
      </c>
      <c r="B187" s="40"/>
      <c r="C187" s="41"/>
      <c r="D187" s="187" t="s">
        <v>208</v>
      </c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8"/>
      <c r="Q187" s="181">
        <f>Q188+Q189</f>
        <v>11222</v>
      </c>
      <c r="R187" s="182"/>
      <c r="S187" s="183"/>
      <c r="T187" s="112">
        <f>T188+T189</f>
        <v>11222</v>
      </c>
      <c r="U187" s="13">
        <f t="shared" si="5"/>
        <v>0</v>
      </c>
      <c r="V187" s="54"/>
      <c r="W187" s="142"/>
    </row>
    <row r="188" spans="1:23" s="1" customFormat="1" ht="15" customHeight="1" x14ac:dyDescent="0.2">
      <c r="A188" s="97" t="s">
        <v>134</v>
      </c>
      <c r="B188" s="40"/>
      <c r="C188" s="41"/>
      <c r="D188" s="187" t="s">
        <v>379</v>
      </c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8"/>
      <c r="Q188" s="181">
        <v>0</v>
      </c>
      <c r="R188" s="182"/>
      <c r="S188" s="183"/>
      <c r="T188" s="112">
        <v>0</v>
      </c>
      <c r="U188" s="13">
        <f t="shared" si="5"/>
        <v>0</v>
      </c>
      <c r="V188" s="54"/>
      <c r="W188" s="142"/>
    </row>
    <row r="189" spans="1:23" s="1" customFormat="1" ht="15" customHeight="1" x14ac:dyDescent="0.2">
      <c r="A189" s="97" t="s">
        <v>171</v>
      </c>
      <c r="B189" s="40"/>
      <c r="C189" s="41"/>
      <c r="D189" s="187" t="s">
        <v>209</v>
      </c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8"/>
      <c r="Q189" s="181">
        <v>11222</v>
      </c>
      <c r="R189" s="182"/>
      <c r="S189" s="183"/>
      <c r="T189" s="112">
        <v>11222</v>
      </c>
      <c r="U189" s="13">
        <f t="shared" si="5"/>
        <v>0</v>
      </c>
      <c r="V189" s="54"/>
      <c r="W189" s="142"/>
    </row>
    <row r="190" spans="1:23" s="52" customFormat="1" ht="27" customHeight="1" x14ac:dyDescent="0.25">
      <c r="A190" s="98" t="s">
        <v>199</v>
      </c>
      <c r="B190" s="49"/>
      <c r="C190" s="50"/>
      <c r="D190" s="208" t="s">
        <v>200</v>
      </c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9"/>
      <c r="Q190" s="184">
        <f>Q191+Q195</f>
        <v>2778000</v>
      </c>
      <c r="R190" s="185"/>
      <c r="S190" s="186"/>
      <c r="T190" s="138">
        <f>T191+T195</f>
        <v>1829858.6099999999</v>
      </c>
      <c r="U190" s="46">
        <f t="shared" si="5"/>
        <v>948141.39000000013</v>
      </c>
      <c r="V190" s="55"/>
      <c r="W190" s="142"/>
    </row>
    <row r="191" spans="1:23" s="1" customFormat="1" ht="15" customHeight="1" x14ac:dyDescent="0.2">
      <c r="A191" s="97" t="s">
        <v>157</v>
      </c>
      <c r="B191" s="40"/>
      <c r="C191" s="41"/>
      <c r="D191" s="187" t="s">
        <v>212</v>
      </c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8"/>
      <c r="Q191" s="181">
        <f>Q192</f>
        <v>1460300</v>
      </c>
      <c r="R191" s="182"/>
      <c r="S191" s="183"/>
      <c r="T191" s="112">
        <f>T192</f>
        <v>539958.11</v>
      </c>
      <c r="U191" s="13">
        <f t="shared" si="5"/>
        <v>920341.89</v>
      </c>
      <c r="V191" s="54"/>
      <c r="W191" s="142"/>
    </row>
    <row r="192" spans="1:23" s="1" customFormat="1" ht="15" customHeight="1" x14ac:dyDescent="0.2">
      <c r="A192" s="97" t="s">
        <v>124</v>
      </c>
      <c r="B192" s="40"/>
      <c r="C192" s="41"/>
      <c r="D192" s="187" t="s">
        <v>213</v>
      </c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8"/>
      <c r="Q192" s="181">
        <f>Q193+Q194</f>
        <v>1460300</v>
      </c>
      <c r="R192" s="182"/>
      <c r="S192" s="183"/>
      <c r="T192" s="112">
        <f>T193+T194</f>
        <v>539958.11</v>
      </c>
      <c r="U192" s="13">
        <f t="shared" si="5"/>
        <v>920341.89</v>
      </c>
      <c r="V192" s="54"/>
      <c r="W192" s="142"/>
    </row>
    <row r="193" spans="1:23" s="1" customFormat="1" ht="15" customHeight="1" x14ac:dyDescent="0.2">
      <c r="A193" s="97" t="s">
        <v>128</v>
      </c>
      <c r="B193" s="40"/>
      <c r="C193" s="41"/>
      <c r="D193" s="187" t="s">
        <v>214</v>
      </c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8"/>
      <c r="Q193" s="181">
        <f>Q201</f>
        <v>90000</v>
      </c>
      <c r="R193" s="182"/>
      <c r="S193" s="183"/>
      <c r="T193" s="112">
        <f>T201</f>
        <v>0</v>
      </c>
      <c r="U193" s="13">
        <f t="shared" si="5"/>
        <v>90000</v>
      </c>
      <c r="V193" s="54"/>
      <c r="W193" s="142"/>
    </row>
    <row r="194" spans="1:23" s="1" customFormat="1" ht="15" customHeight="1" x14ac:dyDescent="0.2">
      <c r="A194" s="97" t="s">
        <v>129</v>
      </c>
      <c r="B194" s="40"/>
      <c r="C194" s="41"/>
      <c r="D194" s="187" t="s">
        <v>215</v>
      </c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8"/>
      <c r="Q194" s="181">
        <f>Q202+Q209</f>
        <v>1370300</v>
      </c>
      <c r="R194" s="182"/>
      <c r="S194" s="183"/>
      <c r="T194" s="112">
        <f>T202+T209</f>
        <v>539958.11</v>
      </c>
      <c r="U194" s="13">
        <f t="shared" si="5"/>
        <v>830341.89</v>
      </c>
      <c r="V194" s="54"/>
      <c r="W194" s="142"/>
    </row>
    <row r="195" spans="1:23" s="1" customFormat="1" ht="15" customHeight="1" x14ac:dyDescent="0.2">
      <c r="A195" s="97" t="s">
        <v>133</v>
      </c>
      <c r="B195" s="40"/>
      <c r="C195" s="41"/>
      <c r="D195" s="187" t="s">
        <v>216</v>
      </c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8"/>
      <c r="Q195" s="181">
        <f>Q196+Q197</f>
        <v>1317700</v>
      </c>
      <c r="R195" s="182"/>
      <c r="S195" s="183"/>
      <c r="T195" s="112">
        <f>T196+T197</f>
        <v>1289900.5</v>
      </c>
      <c r="U195" s="13">
        <f t="shared" si="5"/>
        <v>27799.5</v>
      </c>
      <c r="V195" s="54"/>
      <c r="W195" s="142"/>
    </row>
    <row r="196" spans="1:23" s="1" customFormat="1" ht="15" customHeight="1" x14ac:dyDescent="0.2">
      <c r="A196" s="97" t="s">
        <v>134</v>
      </c>
      <c r="B196" s="40"/>
      <c r="C196" s="41"/>
      <c r="D196" s="187" t="s">
        <v>217</v>
      </c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8"/>
      <c r="Q196" s="181">
        <f>Q204+Q210</f>
        <v>1292700</v>
      </c>
      <c r="R196" s="182"/>
      <c r="S196" s="183"/>
      <c r="T196" s="112">
        <f>T204+T211</f>
        <v>1289900.5</v>
      </c>
      <c r="U196" s="13">
        <f t="shared" si="5"/>
        <v>2799.5</v>
      </c>
      <c r="V196" s="54"/>
      <c r="W196" s="142"/>
    </row>
    <row r="197" spans="1:23" s="1" customFormat="1" ht="15" customHeight="1" x14ac:dyDescent="0.2">
      <c r="A197" s="97" t="s">
        <v>171</v>
      </c>
      <c r="B197" s="40"/>
      <c r="C197" s="41"/>
      <c r="D197" s="187" t="s">
        <v>218</v>
      </c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8"/>
      <c r="Q197" s="181">
        <f>Q205</f>
        <v>25000</v>
      </c>
      <c r="R197" s="182"/>
      <c r="S197" s="183"/>
      <c r="T197" s="112">
        <f>T205</f>
        <v>0</v>
      </c>
      <c r="U197" s="13">
        <f t="shared" si="5"/>
        <v>25000</v>
      </c>
      <c r="V197" s="54"/>
      <c r="W197" s="142"/>
    </row>
    <row r="198" spans="1:23" s="1" customFormat="1" ht="33.6" customHeight="1" x14ac:dyDescent="0.25">
      <c r="A198" s="100" t="s">
        <v>210</v>
      </c>
      <c r="B198" s="40"/>
      <c r="C198" s="41"/>
      <c r="D198" s="189" t="s">
        <v>211</v>
      </c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90"/>
      <c r="Q198" s="184">
        <f>Q199+Q203</f>
        <v>2294224.66</v>
      </c>
      <c r="R198" s="185"/>
      <c r="S198" s="186"/>
      <c r="T198" s="138">
        <f>T199+T203</f>
        <v>1733858.6099999999</v>
      </c>
      <c r="U198" s="42">
        <f t="shared" si="5"/>
        <v>560366.05000000028</v>
      </c>
      <c r="V198" s="54"/>
      <c r="W198" s="142"/>
    </row>
    <row r="199" spans="1:23" s="1" customFormat="1" ht="15" customHeight="1" x14ac:dyDescent="0.2">
      <c r="A199" s="97" t="s">
        <v>157</v>
      </c>
      <c r="B199" s="40"/>
      <c r="C199" s="41"/>
      <c r="D199" s="187" t="s">
        <v>225</v>
      </c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8"/>
      <c r="Q199" s="181">
        <f>Q200</f>
        <v>976524.66</v>
      </c>
      <c r="R199" s="182"/>
      <c r="S199" s="183"/>
      <c r="T199" s="112">
        <f>T200</f>
        <v>443958.11</v>
      </c>
      <c r="U199" s="13">
        <f t="shared" si="5"/>
        <v>532566.55000000005</v>
      </c>
      <c r="V199" s="54"/>
      <c r="W199" s="142"/>
    </row>
    <row r="200" spans="1:23" s="1" customFormat="1" ht="15" customHeight="1" x14ac:dyDescent="0.2">
      <c r="A200" s="97" t="s">
        <v>128</v>
      </c>
      <c r="B200" s="40"/>
      <c r="C200" s="41"/>
      <c r="D200" s="187" t="s">
        <v>416</v>
      </c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8"/>
      <c r="Q200" s="181">
        <f>Q201+Q202</f>
        <v>976524.66</v>
      </c>
      <c r="R200" s="182"/>
      <c r="S200" s="183"/>
      <c r="T200" s="112">
        <f>T201+T202</f>
        <v>443958.11</v>
      </c>
      <c r="U200" s="13">
        <f>Q200-T200</f>
        <v>532566.55000000005</v>
      </c>
      <c r="V200" s="54"/>
      <c r="W200" s="142"/>
    </row>
    <row r="201" spans="1:23" s="1" customFormat="1" ht="15" customHeight="1" x14ac:dyDescent="0.2">
      <c r="A201" s="97" t="s">
        <v>129</v>
      </c>
      <c r="B201" s="40"/>
      <c r="C201" s="41"/>
      <c r="D201" s="187" t="s">
        <v>417</v>
      </c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8"/>
      <c r="Q201" s="181">
        <v>90000</v>
      </c>
      <c r="R201" s="182"/>
      <c r="S201" s="183"/>
      <c r="T201" s="112">
        <v>0</v>
      </c>
      <c r="U201" s="13">
        <f>Q201-T201</f>
        <v>90000</v>
      </c>
      <c r="V201" s="54"/>
      <c r="W201" s="142"/>
    </row>
    <row r="202" spans="1:23" s="1" customFormat="1" ht="15" customHeight="1" x14ac:dyDescent="0.2">
      <c r="A202" s="97" t="s">
        <v>129</v>
      </c>
      <c r="B202" s="40"/>
      <c r="C202" s="41"/>
      <c r="D202" s="187" t="s">
        <v>383</v>
      </c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8"/>
      <c r="Q202" s="181">
        <v>886524.66</v>
      </c>
      <c r="R202" s="182"/>
      <c r="S202" s="183"/>
      <c r="T202" s="112">
        <f>414733.45+29224.66</f>
        <v>443958.11</v>
      </c>
      <c r="U202" s="13">
        <f t="shared" si="5"/>
        <v>442566.55000000005</v>
      </c>
      <c r="V202" s="54"/>
      <c r="W202" s="142"/>
    </row>
    <row r="203" spans="1:23" s="1" customFormat="1" ht="15" customHeight="1" x14ac:dyDescent="0.2">
      <c r="A203" s="97" t="s">
        <v>133</v>
      </c>
      <c r="B203" s="40"/>
      <c r="C203" s="41"/>
      <c r="D203" s="187" t="s">
        <v>226</v>
      </c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8"/>
      <c r="Q203" s="181">
        <f>Q204+Q205</f>
        <v>1317700</v>
      </c>
      <c r="R203" s="182"/>
      <c r="S203" s="183"/>
      <c r="T203" s="112">
        <f>T204+T205</f>
        <v>1289900.5</v>
      </c>
      <c r="U203" s="13">
        <f t="shared" si="5"/>
        <v>27799.5</v>
      </c>
      <c r="V203" s="54"/>
      <c r="W203" s="142"/>
    </row>
    <row r="204" spans="1:23" s="1" customFormat="1" ht="15" customHeight="1" x14ac:dyDescent="0.2">
      <c r="A204" s="97" t="s">
        <v>134</v>
      </c>
      <c r="B204" s="40"/>
      <c r="C204" s="41"/>
      <c r="D204" s="187" t="s">
        <v>489</v>
      </c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8"/>
      <c r="Q204" s="181">
        <v>1292700</v>
      </c>
      <c r="R204" s="182"/>
      <c r="S204" s="183"/>
      <c r="T204" s="112">
        <f>67275.34+1222625.16</f>
        <v>1289900.5</v>
      </c>
      <c r="U204" s="13">
        <f t="shared" si="5"/>
        <v>2799.5</v>
      </c>
      <c r="V204" s="54"/>
      <c r="W204" s="142"/>
    </row>
    <row r="205" spans="1:23" s="1" customFormat="1" ht="15" customHeight="1" x14ac:dyDescent="0.2">
      <c r="A205" s="97" t="s">
        <v>171</v>
      </c>
      <c r="B205" s="40"/>
      <c r="C205" s="41"/>
      <c r="D205" s="187" t="s">
        <v>227</v>
      </c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8"/>
      <c r="Q205" s="181">
        <v>25000</v>
      </c>
      <c r="R205" s="182"/>
      <c r="S205" s="183"/>
      <c r="T205" s="112">
        <v>0</v>
      </c>
      <c r="U205" s="13">
        <f t="shared" si="5"/>
        <v>25000</v>
      </c>
      <c r="V205" s="54"/>
      <c r="W205" s="142"/>
    </row>
    <row r="206" spans="1:23" s="60" customFormat="1" ht="15" customHeight="1" x14ac:dyDescent="0.25">
      <c r="A206" s="100" t="s">
        <v>219</v>
      </c>
      <c r="B206" s="57"/>
      <c r="C206" s="58"/>
      <c r="D206" s="189" t="s">
        <v>220</v>
      </c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90"/>
      <c r="Q206" s="184">
        <f>Q207+Q210</f>
        <v>483775.34</v>
      </c>
      <c r="R206" s="185"/>
      <c r="S206" s="186"/>
      <c r="T206" s="138">
        <f>T207+T210</f>
        <v>96000</v>
      </c>
      <c r="U206" s="42">
        <f t="shared" si="5"/>
        <v>387775.34</v>
      </c>
      <c r="V206" s="59"/>
      <c r="W206" s="141"/>
    </row>
    <row r="207" spans="1:23" s="1" customFormat="1" ht="15" customHeight="1" x14ac:dyDescent="0.2">
      <c r="A207" s="97" t="s">
        <v>157</v>
      </c>
      <c r="B207" s="40"/>
      <c r="C207" s="41"/>
      <c r="D207" s="187" t="s">
        <v>228</v>
      </c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8"/>
      <c r="Q207" s="181">
        <f>Q208</f>
        <v>483775.34</v>
      </c>
      <c r="R207" s="182"/>
      <c r="S207" s="183"/>
      <c r="T207" s="112">
        <f>T208</f>
        <v>96000</v>
      </c>
      <c r="U207" s="13">
        <f t="shared" si="5"/>
        <v>387775.34</v>
      </c>
      <c r="V207" s="54"/>
      <c r="W207" s="142"/>
    </row>
    <row r="208" spans="1:23" s="1" customFormat="1" ht="15" customHeight="1" x14ac:dyDescent="0.2">
      <c r="A208" s="97" t="s">
        <v>124</v>
      </c>
      <c r="B208" s="40"/>
      <c r="C208" s="41"/>
      <c r="D208" s="187" t="s">
        <v>229</v>
      </c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8"/>
      <c r="Q208" s="181">
        <f>Q209</f>
        <v>483775.34</v>
      </c>
      <c r="R208" s="182"/>
      <c r="S208" s="183"/>
      <c r="T208" s="112">
        <f>T209</f>
        <v>96000</v>
      </c>
      <c r="U208" s="13">
        <f t="shared" si="5"/>
        <v>387775.34</v>
      </c>
      <c r="V208" s="54"/>
      <c r="W208" s="142"/>
    </row>
    <row r="209" spans="1:23" s="1" customFormat="1" ht="15" customHeight="1" x14ac:dyDescent="0.2">
      <c r="A209" s="97" t="s">
        <v>129</v>
      </c>
      <c r="B209" s="40"/>
      <c r="C209" s="41"/>
      <c r="D209" s="187" t="s">
        <v>230</v>
      </c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8"/>
      <c r="Q209" s="181">
        <v>483775.34</v>
      </c>
      <c r="R209" s="182"/>
      <c r="S209" s="183"/>
      <c r="T209" s="112">
        <v>96000</v>
      </c>
      <c r="U209" s="13">
        <f t="shared" si="5"/>
        <v>387775.34</v>
      </c>
      <c r="V209" s="54"/>
      <c r="W209" s="142"/>
    </row>
    <row r="210" spans="1:23" s="1" customFormat="1" ht="15" customHeight="1" x14ac:dyDescent="0.2">
      <c r="A210" s="97" t="s">
        <v>133</v>
      </c>
      <c r="B210" s="40"/>
      <c r="C210" s="41"/>
      <c r="D210" s="187" t="s">
        <v>231</v>
      </c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8"/>
      <c r="Q210" s="181">
        <f>Q211</f>
        <v>0</v>
      </c>
      <c r="R210" s="182"/>
      <c r="S210" s="183"/>
      <c r="T210" s="112">
        <f>T211</f>
        <v>0</v>
      </c>
      <c r="U210" s="13">
        <f t="shared" si="5"/>
        <v>0</v>
      </c>
      <c r="V210" s="54"/>
      <c r="W210" s="142"/>
    </row>
    <row r="211" spans="1:23" s="1" customFormat="1" ht="15" customHeight="1" x14ac:dyDescent="0.2">
      <c r="A211" s="97" t="s">
        <v>134</v>
      </c>
      <c r="B211" s="40"/>
      <c r="C211" s="41"/>
      <c r="D211" s="187" t="s">
        <v>232</v>
      </c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8"/>
      <c r="Q211" s="181">
        <v>0</v>
      </c>
      <c r="R211" s="182"/>
      <c r="S211" s="183"/>
      <c r="T211" s="112">
        <v>0</v>
      </c>
      <c r="U211" s="13">
        <f t="shared" si="5"/>
        <v>0</v>
      </c>
      <c r="V211" s="54"/>
      <c r="W211" s="142"/>
    </row>
    <row r="212" spans="1:23" s="48" customFormat="1" ht="15" customHeight="1" x14ac:dyDescent="0.25">
      <c r="A212" s="98" t="s">
        <v>221</v>
      </c>
      <c r="B212" s="44"/>
      <c r="C212" s="45"/>
      <c r="D212" s="208" t="s">
        <v>222</v>
      </c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9"/>
      <c r="Q212" s="184">
        <f>Q213</f>
        <v>12774740</v>
      </c>
      <c r="R212" s="185"/>
      <c r="S212" s="186"/>
      <c r="T212" s="138">
        <f>T213</f>
        <v>7275794.0899999999</v>
      </c>
      <c r="U212" s="46">
        <f t="shared" si="5"/>
        <v>5498945.9100000001</v>
      </c>
      <c r="V212" s="55"/>
      <c r="W212" s="141"/>
    </row>
    <row r="213" spans="1:23" s="52" customFormat="1" ht="15" customHeight="1" x14ac:dyDescent="0.2">
      <c r="A213" s="99" t="s">
        <v>157</v>
      </c>
      <c r="B213" s="49"/>
      <c r="C213" s="50"/>
      <c r="D213" s="194" t="s">
        <v>233</v>
      </c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5"/>
      <c r="Q213" s="181">
        <f>Q214</f>
        <v>12774740</v>
      </c>
      <c r="R213" s="182"/>
      <c r="S213" s="183"/>
      <c r="T213" s="112">
        <f>T214</f>
        <v>7275794.0899999999</v>
      </c>
      <c r="U213" s="19">
        <f t="shared" si="5"/>
        <v>5498945.9100000001</v>
      </c>
      <c r="V213" s="56"/>
      <c r="W213" s="142"/>
    </row>
    <row r="214" spans="1:23" s="52" customFormat="1" ht="15" customHeight="1" x14ac:dyDescent="0.2">
      <c r="A214" s="99" t="s">
        <v>124</v>
      </c>
      <c r="B214" s="49"/>
      <c r="C214" s="50"/>
      <c r="D214" s="194" t="s">
        <v>234</v>
      </c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5"/>
      <c r="Q214" s="181">
        <f>Q215+Q216+Q217</f>
        <v>12774740</v>
      </c>
      <c r="R214" s="182"/>
      <c r="S214" s="183"/>
      <c r="T214" s="112">
        <f>T215+T216+T217</f>
        <v>7275794.0899999999</v>
      </c>
      <c r="U214" s="19">
        <f t="shared" si="5"/>
        <v>5498945.9100000001</v>
      </c>
      <c r="V214" s="56"/>
      <c r="W214" s="142"/>
    </row>
    <row r="215" spans="1:23" s="52" customFormat="1" ht="15" customHeight="1" x14ac:dyDescent="0.2">
      <c r="A215" s="99" t="s">
        <v>126</v>
      </c>
      <c r="B215" s="49"/>
      <c r="C215" s="50"/>
      <c r="D215" s="194" t="s">
        <v>422</v>
      </c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5"/>
      <c r="Q215" s="181">
        <f>Q226</f>
        <v>75000</v>
      </c>
      <c r="R215" s="182"/>
      <c r="S215" s="183"/>
      <c r="T215" s="112">
        <f>T226</f>
        <v>75000</v>
      </c>
      <c r="U215" s="19">
        <f t="shared" si="5"/>
        <v>0</v>
      </c>
      <c r="V215" s="56"/>
      <c r="W215" s="142"/>
    </row>
    <row r="216" spans="1:23" s="52" customFormat="1" ht="15" customHeight="1" x14ac:dyDescent="0.2">
      <c r="A216" s="99" t="s">
        <v>129</v>
      </c>
      <c r="B216" s="49"/>
      <c r="C216" s="50"/>
      <c r="D216" s="194" t="s">
        <v>428</v>
      </c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5"/>
      <c r="Q216" s="181">
        <f>Q221</f>
        <v>12324740</v>
      </c>
      <c r="R216" s="182"/>
      <c r="S216" s="183"/>
      <c r="T216" s="112">
        <f>T221</f>
        <v>6994667.4900000002</v>
      </c>
      <c r="U216" s="19">
        <f t="shared" si="5"/>
        <v>5330072.51</v>
      </c>
      <c r="V216" s="56"/>
      <c r="W216" s="142"/>
    </row>
    <row r="217" spans="1:23" s="52" customFormat="1" ht="15" customHeight="1" x14ac:dyDescent="0.2">
      <c r="A217" s="99" t="s">
        <v>129</v>
      </c>
      <c r="B217" s="49"/>
      <c r="C217" s="50"/>
      <c r="D217" s="194" t="s">
        <v>235</v>
      </c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5"/>
      <c r="Q217" s="181">
        <f>Q222+Q227</f>
        <v>375000</v>
      </c>
      <c r="R217" s="182"/>
      <c r="S217" s="183"/>
      <c r="T217" s="112">
        <f>T227+T222</f>
        <v>206126.6</v>
      </c>
      <c r="U217" s="19">
        <f t="shared" si="5"/>
        <v>168873.4</v>
      </c>
      <c r="V217" s="56"/>
      <c r="W217" s="142"/>
    </row>
    <row r="218" spans="1:23" s="52" customFormat="1" ht="15" customHeight="1" x14ac:dyDescent="0.25">
      <c r="A218" s="98" t="s">
        <v>423</v>
      </c>
      <c r="B218" s="49"/>
      <c r="C218" s="50"/>
      <c r="D218" s="208" t="s">
        <v>424</v>
      </c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9"/>
      <c r="Q218" s="184">
        <f>Q219</f>
        <v>12524740</v>
      </c>
      <c r="R218" s="185"/>
      <c r="S218" s="186"/>
      <c r="T218" s="138">
        <f>T219</f>
        <v>7135467.4900000002</v>
      </c>
      <c r="U218" s="46">
        <f t="shared" si="5"/>
        <v>5389272.5099999998</v>
      </c>
      <c r="V218" s="56"/>
      <c r="W218" s="142"/>
    </row>
    <row r="219" spans="1:23" s="52" customFormat="1" ht="15" customHeight="1" x14ac:dyDescent="0.2">
      <c r="A219" s="99" t="s">
        <v>157</v>
      </c>
      <c r="B219" s="49"/>
      <c r="C219" s="50"/>
      <c r="D219" s="194" t="s">
        <v>427</v>
      </c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5"/>
      <c r="Q219" s="181">
        <f>Q220</f>
        <v>12524740</v>
      </c>
      <c r="R219" s="182"/>
      <c r="S219" s="183"/>
      <c r="T219" s="112">
        <f>T220</f>
        <v>7135467.4900000002</v>
      </c>
      <c r="U219" s="19">
        <f t="shared" si="5"/>
        <v>5389272.5099999998</v>
      </c>
      <c r="V219" s="56"/>
      <c r="W219" s="142"/>
    </row>
    <row r="220" spans="1:23" s="52" customFormat="1" ht="15" customHeight="1" x14ac:dyDescent="0.2">
      <c r="A220" s="99" t="s">
        <v>124</v>
      </c>
      <c r="B220" s="49"/>
      <c r="C220" s="50"/>
      <c r="D220" s="194" t="s">
        <v>426</v>
      </c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5"/>
      <c r="Q220" s="181">
        <f>Q221+Q222</f>
        <v>12524740</v>
      </c>
      <c r="R220" s="182"/>
      <c r="S220" s="183"/>
      <c r="T220" s="112">
        <f>T221+T222</f>
        <v>7135467.4900000002</v>
      </c>
      <c r="U220" s="19">
        <f t="shared" si="5"/>
        <v>5389272.5099999998</v>
      </c>
      <c r="V220" s="56"/>
      <c r="W220" s="142"/>
    </row>
    <row r="221" spans="1:23" s="52" customFormat="1" ht="15" customHeight="1" x14ac:dyDescent="0.2">
      <c r="A221" s="99" t="s">
        <v>129</v>
      </c>
      <c r="B221" s="49"/>
      <c r="C221" s="50"/>
      <c r="D221" s="194" t="s">
        <v>425</v>
      </c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5"/>
      <c r="Q221" s="181">
        <v>12324740</v>
      </c>
      <c r="R221" s="182"/>
      <c r="S221" s="183"/>
      <c r="T221" s="112">
        <f>6769927.49+45000+179740</f>
        <v>6994667.4900000002</v>
      </c>
      <c r="U221" s="19">
        <f t="shared" si="5"/>
        <v>5330072.51</v>
      </c>
      <c r="V221" s="56"/>
      <c r="W221" s="142"/>
    </row>
    <row r="222" spans="1:23" s="52" customFormat="1" ht="15" customHeight="1" x14ac:dyDescent="0.2">
      <c r="A222" s="99" t="s">
        <v>129</v>
      </c>
      <c r="B222" s="49"/>
      <c r="C222" s="50"/>
      <c r="D222" s="194" t="s">
        <v>494</v>
      </c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5"/>
      <c r="Q222" s="181">
        <v>200000</v>
      </c>
      <c r="R222" s="182"/>
      <c r="S222" s="183"/>
      <c r="T222" s="112">
        <v>140800</v>
      </c>
      <c r="U222" s="19">
        <f t="shared" si="5"/>
        <v>59200</v>
      </c>
      <c r="V222" s="56"/>
      <c r="W222" s="142"/>
    </row>
    <row r="223" spans="1:23" s="48" customFormat="1" ht="15" customHeight="1" x14ac:dyDescent="0.25">
      <c r="A223" s="98" t="s">
        <v>223</v>
      </c>
      <c r="B223" s="44"/>
      <c r="C223" s="45"/>
      <c r="D223" s="208" t="s">
        <v>236</v>
      </c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9"/>
      <c r="Q223" s="184">
        <f>Q224</f>
        <v>250000</v>
      </c>
      <c r="R223" s="185"/>
      <c r="S223" s="186"/>
      <c r="T223" s="138">
        <f>T224</f>
        <v>140326.6</v>
      </c>
      <c r="U223" s="46">
        <f t="shared" si="5"/>
        <v>109673.4</v>
      </c>
      <c r="V223" s="55"/>
      <c r="W223" s="159"/>
    </row>
    <row r="224" spans="1:23" s="52" customFormat="1" ht="15" customHeight="1" x14ac:dyDescent="0.2">
      <c r="A224" s="99" t="s">
        <v>157</v>
      </c>
      <c r="B224" s="49"/>
      <c r="C224" s="50"/>
      <c r="D224" s="194" t="s">
        <v>237</v>
      </c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5"/>
      <c r="Q224" s="181">
        <f>Q225</f>
        <v>250000</v>
      </c>
      <c r="R224" s="182"/>
      <c r="S224" s="183"/>
      <c r="T224" s="112">
        <f>T225</f>
        <v>140326.6</v>
      </c>
      <c r="U224" s="19">
        <f t="shared" si="5"/>
        <v>109673.4</v>
      </c>
      <c r="V224" s="56"/>
      <c r="W224" s="129"/>
    </row>
    <row r="225" spans="1:23" s="52" customFormat="1" ht="15" customHeight="1" x14ac:dyDescent="0.2">
      <c r="A225" s="99" t="s">
        <v>124</v>
      </c>
      <c r="B225" s="49"/>
      <c r="C225" s="50"/>
      <c r="D225" s="194" t="s">
        <v>238</v>
      </c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5"/>
      <c r="Q225" s="181">
        <f>Q226+Q227</f>
        <v>250000</v>
      </c>
      <c r="R225" s="182"/>
      <c r="S225" s="183"/>
      <c r="T225" s="112">
        <f>T227+T226</f>
        <v>140326.6</v>
      </c>
      <c r="U225" s="19">
        <f t="shared" si="5"/>
        <v>109673.4</v>
      </c>
      <c r="V225" s="56"/>
      <c r="W225" s="129"/>
    </row>
    <row r="226" spans="1:23" s="52" customFormat="1" ht="15" customHeight="1" x14ac:dyDescent="0.2">
      <c r="A226" s="99" t="s">
        <v>126</v>
      </c>
      <c r="B226" s="49"/>
      <c r="C226" s="50"/>
      <c r="D226" s="194" t="s">
        <v>421</v>
      </c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5"/>
      <c r="Q226" s="181">
        <v>75000</v>
      </c>
      <c r="R226" s="182"/>
      <c r="S226" s="183"/>
      <c r="T226" s="112">
        <v>75000</v>
      </c>
      <c r="U226" s="19">
        <f t="shared" si="5"/>
        <v>0</v>
      </c>
      <c r="V226" s="56"/>
      <c r="W226" s="129"/>
    </row>
    <row r="227" spans="1:23" s="52" customFormat="1" ht="15" customHeight="1" x14ac:dyDescent="0.2">
      <c r="A227" s="99" t="s">
        <v>129</v>
      </c>
      <c r="B227" s="49"/>
      <c r="C227" s="50"/>
      <c r="D227" s="194" t="s">
        <v>239</v>
      </c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5"/>
      <c r="Q227" s="181">
        <v>175000</v>
      </c>
      <c r="R227" s="182"/>
      <c r="S227" s="183"/>
      <c r="T227" s="112">
        <f>24801.6+40525</f>
        <v>65326.6</v>
      </c>
      <c r="U227" s="19">
        <f t="shared" si="5"/>
        <v>109673.4</v>
      </c>
      <c r="V227" s="56"/>
      <c r="W227" s="129"/>
    </row>
    <row r="228" spans="1:23" s="48" customFormat="1" ht="15" customHeight="1" x14ac:dyDescent="0.25">
      <c r="A228" s="98" t="s">
        <v>461</v>
      </c>
      <c r="B228" s="44"/>
      <c r="C228" s="45"/>
      <c r="D228" s="208" t="s">
        <v>224</v>
      </c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9"/>
      <c r="Q228" s="184">
        <f>Q239+Q242+Q246</f>
        <v>22601336.130000003</v>
      </c>
      <c r="R228" s="185"/>
      <c r="S228" s="186"/>
      <c r="T228" s="138">
        <f>T229+T236</f>
        <v>10625614.359999999</v>
      </c>
      <c r="U228" s="46">
        <f t="shared" si="5"/>
        <v>11975721.770000003</v>
      </c>
      <c r="V228" s="55"/>
      <c r="W228" s="141"/>
    </row>
    <row r="229" spans="1:23" s="52" customFormat="1" ht="15" customHeight="1" x14ac:dyDescent="0.2">
      <c r="A229" s="99" t="s">
        <v>157</v>
      </c>
      <c r="B229" s="49"/>
      <c r="C229" s="50"/>
      <c r="D229" s="194" t="s">
        <v>240</v>
      </c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5"/>
      <c r="Q229" s="181">
        <f>Q230+Q234</f>
        <v>10687946.6</v>
      </c>
      <c r="R229" s="182"/>
      <c r="S229" s="183"/>
      <c r="T229" s="112">
        <f>T230+T234</f>
        <v>9502295.5700000003</v>
      </c>
      <c r="U229" s="19">
        <f t="shared" si="5"/>
        <v>1185651.0299999993</v>
      </c>
      <c r="V229" s="56"/>
      <c r="W229" s="142"/>
    </row>
    <row r="230" spans="1:23" s="52" customFormat="1" ht="15" customHeight="1" x14ac:dyDescent="0.2">
      <c r="A230" s="99" t="s">
        <v>124</v>
      </c>
      <c r="B230" s="49"/>
      <c r="C230" s="50"/>
      <c r="D230" s="194" t="s">
        <v>241</v>
      </c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5"/>
      <c r="Q230" s="181">
        <f>Q231+Q232+Q233</f>
        <v>10027946.6</v>
      </c>
      <c r="R230" s="182"/>
      <c r="S230" s="183"/>
      <c r="T230" s="112">
        <f>T231+T232+T233</f>
        <v>8974135.5700000003</v>
      </c>
      <c r="U230" s="19">
        <f t="shared" si="5"/>
        <v>1053811.0299999993</v>
      </c>
      <c r="V230" s="51"/>
      <c r="W230" s="142"/>
    </row>
    <row r="231" spans="1:23" s="52" customFormat="1" ht="15" customHeight="1" x14ac:dyDescent="0.2">
      <c r="A231" s="99" t="s">
        <v>127</v>
      </c>
      <c r="B231" s="49"/>
      <c r="C231" s="50"/>
      <c r="D231" s="194" t="s">
        <v>242</v>
      </c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5"/>
      <c r="Q231" s="181">
        <f>Q249</f>
        <v>865073</v>
      </c>
      <c r="R231" s="182"/>
      <c r="S231" s="183"/>
      <c r="T231" s="112">
        <f>T249</f>
        <v>845776.85</v>
      </c>
      <c r="U231" s="19">
        <f t="shared" si="5"/>
        <v>19296.150000000023</v>
      </c>
      <c r="V231" s="51"/>
      <c r="W231" s="142"/>
    </row>
    <row r="232" spans="1:23" s="52" customFormat="1" ht="15" customHeight="1" x14ac:dyDescent="0.2">
      <c r="A232" s="99" t="s">
        <v>128</v>
      </c>
      <c r="B232" s="49"/>
      <c r="C232" s="50"/>
      <c r="D232" s="194" t="s">
        <v>243</v>
      </c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5"/>
      <c r="Q232" s="181">
        <f>Q250</f>
        <v>5555801.5999999996</v>
      </c>
      <c r="R232" s="182"/>
      <c r="S232" s="183"/>
      <c r="T232" s="112">
        <f>T250</f>
        <v>4949777.76</v>
      </c>
      <c r="U232" s="19">
        <f t="shared" si="5"/>
        <v>606023.83999999985</v>
      </c>
      <c r="V232" s="51"/>
      <c r="W232" s="142"/>
    </row>
    <row r="233" spans="1:23" s="1" customFormat="1" ht="15" customHeight="1" x14ac:dyDescent="0.2">
      <c r="A233" s="97" t="s">
        <v>129</v>
      </c>
      <c r="B233" s="40"/>
      <c r="C233" s="41"/>
      <c r="D233" s="187" t="s">
        <v>244</v>
      </c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8"/>
      <c r="Q233" s="181">
        <f>Q251</f>
        <v>3607072</v>
      </c>
      <c r="R233" s="182"/>
      <c r="S233" s="183"/>
      <c r="T233" s="112">
        <f>T251</f>
        <v>3178580.96</v>
      </c>
      <c r="U233" s="13">
        <f t="shared" si="5"/>
        <v>428491.04000000004</v>
      </c>
      <c r="V233" s="53"/>
      <c r="W233" s="142"/>
    </row>
    <row r="234" spans="1:23" s="1" customFormat="1" ht="15" customHeight="1" x14ac:dyDescent="0.2">
      <c r="A234" s="97" t="s">
        <v>255</v>
      </c>
      <c r="B234" s="40"/>
      <c r="C234" s="41"/>
      <c r="D234" s="187" t="s">
        <v>245</v>
      </c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8"/>
      <c r="Q234" s="181">
        <f>Q235</f>
        <v>660000</v>
      </c>
      <c r="R234" s="182"/>
      <c r="S234" s="183"/>
      <c r="T234" s="112">
        <f>T235</f>
        <v>528160</v>
      </c>
      <c r="U234" s="13">
        <f t="shared" si="5"/>
        <v>131840</v>
      </c>
      <c r="V234" s="54"/>
      <c r="W234" s="142"/>
    </row>
    <row r="235" spans="1:23" s="1" customFormat="1" ht="15" customHeight="1" x14ac:dyDescent="0.2">
      <c r="A235" s="97" t="s">
        <v>246</v>
      </c>
      <c r="B235" s="40"/>
      <c r="C235" s="41"/>
      <c r="D235" s="187" t="s">
        <v>249</v>
      </c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8"/>
      <c r="Q235" s="181">
        <f>Q245</f>
        <v>660000</v>
      </c>
      <c r="R235" s="182"/>
      <c r="S235" s="183"/>
      <c r="T235" s="112">
        <f>T245</f>
        <v>528160</v>
      </c>
      <c r="U235" s="13">
        <f t="shared" si="5"/>
        <v>131840</v>
      </c>
      <c r="V235" s="54"/>
      <c r="W235" s="142"/>
    </row>
    <row r="236" spans="1:23" s="1" customFormat="1" ht="15" customHeight="1" x14ac:dyDescent="0.2">
      <c r="A236" s="97" t="s">
        <v>133</v>
      </c>
      <c r="B236" s="40"/>
      <c r="C236" s="41"/>
      <c r="D236" s="187" t="s">
        <v>250</v>
      </c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8"/>
      <c r="Q236" s="181">
        <f>Q237+Q238</f>
        <v>11913389.530000001</v>
      </c>
      <c r="R236" s="182"/>
      <c r="S236" s="183"/>
      <c r="T236" s="112">
        <f>T237+T238</f>
        <v>1123318.79</v>
      </c>
      <c r="U236" s="13">
        <f t="shared" si="5"/>
        <v>10790070.740000002</v>
      </c>
      <c r="V236" s="54"/>
      <c r="W236" s="142"/>
    </row>
    <row r="237" spans="1:23" s="1" customFormat="1" ht="15" customHeight="1" x14ac:dyDescent="0.2">
      <c r="A237" s="97" t="s">
        <v>134</v>
      </c>
      <c r="B237" s="40"/>
      <c r="C237" s="41"/>
      <c r="D237" s="187" t="s">
        <v>251</v>
      </c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8"/>
      <c r="Q237" s="181">
        <f>Q241+Q253</f>
        <v>10097051.530000001</v>
      </c>
      <c r="R237" s="182"/>
      <c r="S237" s="183"/>
      <c r="T237" s="112">
        <f>T241+T253</f>
        <v>433388.64</v>
      </c>
      <c r="U237" s="13">
        <f t="shared" si="5"/>
        <v>9663662.8900000006</v>
      </c>
      <c r="V237" s="54"/>
      <c r="W237" s="142"/>
    </row>
    <row r="238" spans="1:23" s="1" customFormat="1" ht="15" customHeight="1" x14ac:dyDescent="0.2">
      <c r="A238" s="97" t="s">
        <v>135</v>
      </c>
      <c r="B238" s="40"/>
      <c r="C238" s="41"/>
      <c r="D238" s="187" t="s">
        <v>252</v>
      </c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8"/>
      <c r="Q238" s="181">
        <f>Q254</f>
        <v>1816338</v>
      </c>
      <c r="R238" s="182"/>
      <c r="S238" s="183"/>
      <c r="T238" s="112">
        <f>T254</f>
        <v>689930.15</v>
      </c>
      <c r="U238" s="13">
        <f t="shared" si="5"/>
        <v>1126407.8500000001</v>
      </c>
      <c r="V238" s="54"/>
      <c r="W238" s="142"/>
    </row>
    <row r="239" spans="1:23" s="60" customFormat="1" ht="15" customHeight="1" x14ac:dyDescent="0.25">
      <c r="A239" s="100" t="s">
        <v>247</v>
      </c>
      <c r="B239" s="57"/>
      <c r="C239" s="58"/>
      <c r="D239" s="189" t="s">
        <v>248</v>
      </c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90"/>
      <c r="Q239" s="184">
        <f>Q240</f>
        <v>8024421.5300000003</v>
      </c>
      <c r="R239" s="185"/>
      <c r="S239" s="186"/>
      <c r="T239" s="138">
        <f>T240</f>
        <v>0</v>
      </c>
      <c r="U239" s="42">
        <f t="shared" si="5"/>
        <v>8024421.5300000003</v>
      </c>
      <c r="V239" s="59"/>
      <c r="W239" s="141"/>
    </row>
    <row r="240" spans="1:23" s="1" customFormat="1" ht="15" customHeight="1" x14ac:dyDescent="0.2">
      <c r="A240" s="97" t="s">
        <v>133</v>
      </c>
      <c r="B240" s="40"/>
      <c r="C240" s="41"/>
      <c r="D240" s="187" t="s">
        <v>492</v>
      </c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8"/>
      <c r="Q240" s="181">
        <f>Q241</f>
        <v>8024421.5300000003</v>
      </c>
      <c r="R240" s="182"/>
      <c r="S240" s="183"/>
      <c r="T240" s="112">
        <f>T241</f>
        <v>0</v>
      </c>
      <c r="U240" s="13">
        <f t="shared" si="5"/>
        <v>8024421.5300000003</v>
      </c>
      <c r="V240" s="54"/>
      <c r="W240" s="142"/>
    </row>
    <row r="241" spans="1:23" s="1" customFormat="1" ht="15" customHeight="1" x14ac:dyDescent="0.2">
      <c r="A241" s="97" t="s">
        <v>134</v>
      </c>
      <c r="B241" s="40"/>
      <c r="C241" s="41"/>
      <c r="D241" s="187" t="s">
        <v>493</v>
      </c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8"/>
      <c r="Q241" s="181">
        <v>8024421.5300000003</v>
      </c>
      <c r="R241" s="182"/>
      <c r="S241" s="183"/>
      <c r="T241" s="112">
        <v>0</v>
      </c>
      <c r="U241" s="13">
        <f t="shared" si="5"/>
        <v>8024421.5300000003</v>
      </c>
      <c r="V241" s="54"/>
      <c r="W241" s="142"/>
    </row>
    <row r="242" spans="1:23" s="60" customFormat="1" ht="15" customHeight="1" x14ac:dyDescent="0.25">
      <c r="A242" s="100" t="s">
        <v>253</v>
      </c>
      <c r="B242" s="57"/>
      <c r="C242" s="58"/>
      <c r="D242" s="189" t="s">
        <v>254</v>
      </c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90"/>
      <c r="Q242" s="184">
        <f>Q243</f>
        <v>660000</v>
      </c>
      <c r="R242" s="185"/>
      <c r="S242" s="186"/>
      <c r="T242" s="138">
        <f>T243</f>
        <v>528160</v>
      </c>
      <c r="U242" s="42">
        <f t="shared" si="5"/>
        <v>131840</v>
      </c>
      <c r="V242" s="59"/>
      <c r="W242" s="159"/>
    </row>
    <row r="243" spans="1:23" s="1" customFormat="1" ht="15" customHeight="1" x14ac:dyDescent="0.2">
      <c r="A243" s="97" t="s">
        <v>157</v>
      </c>
      <c r="B243" s="40"/>
      <c r="C243" s="41"/>
      <c r="D243" s="187" t="s">
        <v>262</v>
      </c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8"/>
      <c r="Q243" s="181">
        <f>Q244</f>
        <v>660000</v>
      </c>
      <c r="R243" s="182"/>
      <c r="S243" s="183"/>
      <c r="T243" s="112">
        <f>T244</f>
        <v>528160</v>
      </c>
      <c r="U243" s="13">
        <f t="shared" si="5"/>
        <v>131840</v>
      </c>
      <c r="V243" s="54"/>
      <c r="W243" s="129"/>
    </row>
    <row r="244" spans="1:23" s="1" customFormat="1" ht="15" customHeight="1" x14ac:dyDescent="0.2">
      <c r="A244" s="97" t="s">
        <v>255</v>
      </c>
      <c r="B244" s="40"/>
      <c r="C244" s="41"/>
      <c r="D244" s="187" t="s">
        <v>263</v>
      </c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8"/>
      <c r="Q244" s="181">
        <f>Q245</f>
        <v>660000</v>
      </c>
      <c r="R244" s="182"/>
      <c r="S244" s="183"/>
      <c r="T244" s="112">
        <f>T245</f>
        <v>528160</v>
      </c>
      <c r="U244" s="13">
        <f t="shared" si="5"/>
        <v>131840</v>
      </c>
      <c r="V244" s="54"/>
      <c r="W244" s="129"/>
    </row>
    <row r="245" spans="1:23" s="1" customFormat="1" ht="15" customHeight="1" x14ac:dyDescent="0.2">
      <c r="A245" s="97" t="s">
        <v>246</v>
      </c>
      <c r="B245" s="40"/>
      <c r="C245" s="41"/>
      <c r="D245" s="187" t="s">
        <v>264</v>
      </c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8"/>
      <c r="Q245" s="181">
        <v>660000</v>
      </c>
      <c r="R245" s="182"/>
      <c r="S245" s="183"/>
      <c r="T245" s="112">
        <v>528160</v>
      </c>
      <c r="U245" s="13">
        <f t="shared" si="5"/>
        <v>131840</v>
      </c>
      <c r="V245" s="54"/>
      <c r="W245" s="129"/>
    </row>
    <row r="246" spans="1:23" s="60" customFormat="1" ht="15" customHeight="1" x14ac:dyDescent="0.25">
      <c r="A246" s="100" t="s">
        <v>256</v>
      </c>
      <c r="B246" s="57"/>
      <c r="C246" s="58"/>
      <c r="D246" s="189" t="s">
        <v>257</v>
      </c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90"/>
      <c r="Q246" s="184">
        <f>Q247+Q252</f>
        <v>13916914.6</v>
      </c>
      <c r="R246" s="185"/>
      <c r="S246" s="186"/>
      <c r="T246" s="138">
        <f>T247+T252</f>
        <v>10097454.359999999</v>
      </c>
      <c r="U246" s="42">
        <f t="shared" si="5"/>
        <v>3819460.24</v>
      </c>
      <c r="V246" s="59"/>
      <c r="W246" s="159"/>
    </row>
    <row r="247" spans="1:23" s="1" customFormat="1" ht="15" customHeight="1" x14ac:dyDescent="0.2">
      <c r="A247" s="97" t="s">
        <v>157</v>
      </c>
      <c r="B247" s="40"/>
      <c r="C247" s="41"/>
      <c r="D247" s="187" t="s">
        <v>265</v>
      </c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8"/>
      <c r="Q247" s="181">
        <f>Q248</f>
        <v>10027946.6</v>
      </c>
      <c r="R247" s="182"/>
      <c r="S247" s="183"/>
      <c r="T247" s="112">
        <f>T248</f>
        <v>8974135.5700000003</v>
      </c>
      <c r="U247" s="13">
        <f t="shared" ref="U247:U299" si="6">Q247-T247</f>
        <v>1053811.0299999993</v>
      </c>
      <c r="V247" s="54"/>
      <c r="W247" s="129"/>
    </row>
    <row r="248" spans="1:23" s="1" customFormat="1" ht="15" customHeight="1" x14ac:dyDescent="0.2">
      <c r="A248" s="97" t="s">
        <v>124</v>
      </c>
      <c r="B248" s="40"/>
      <c r="C248" s="41"/>
      <c r="D248" s="187" t="s">
        <v>266</v>
      </c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8"/>
      <c r="Q248" s="181">
        <f>Q249+Q250+Q251</f>
        <v>10027946.6</v>
      </c>
      <c r="R248" s="182"/>
      <c r="S248" s="183"/>
      <c r="T248" s="112">
        <f>T251+T250+T249</f>
        <v>8974135.5700000003</v>
      </c>
      <c r="U248" s="13">
        <f t="shared" si="6"/>
        <v>1053811.0299999993</v>
      </c>
      <c r="V248" s="54"/>
      <c r="W248" s="129"/>
    </row>
    <row r="249" spans="1:23" s="1" customFormat="1" ht="15" customHeight="1" x14ac:dyDescent="0.2">
      <c r="A249" s="97" t="s">
        <v>127</v>
      </c>
      <c r="B249" s="40"/>
      <c r="C249" s="41"/>
      <c r="D249" s="187" t="s">
        <v>267</v>
      </c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8"/>
      <c r="Q249" s="181">
        <v>865073</v>
      </c>
      <c r="R249" s="182"/>
      <c r="S249" s="183"/>
      <c r="T249" s="112">
        <v>845776.85</v>
      </c>
      <c r="U249" s="13">
        <f t="shared" si="6"/>
        <v>19296.150000000023</v>
      </c>
      <c r="V249" s="54"/>
      <c r="W249" s="129"/>
    </row>
    <row r="250" spans="1:23" s="1" customFormat="1" ht="15" customHeight="1" x14ac:dyDescent="0.2">
      <c r="A250" s="97" t="s">
        <v>128</v>
      </c>
      <c r="B250" s="40"/>
      <c r="C250" s="41"/>
      <c r="D250" s="187" t="s">
        <v>268</v>
      </c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8"/>
      <c r="Q250" s="181">
        <v>5555801.5999999996</v>
      </c>
      <c r="R250" s="182"/>
      <c r="S250" s="183"/>
      <c r="T250" s="112">
        <f>480010.46+2138216.64+2106810.66+179740+45000</f>
        <v>4949777.76</v>
      </c>
      <c r="U250" s="19">
        <f t="shared" si="6"/>
        <v>606023.83999999985</v>
      </c>
      <c r="V250" s="54"/>
      <c r="W250" s="129"/>
    </row>
    <row r="251" spans="1:23" s="1" customFormat="1" ht="15" customHeight="1" x14ac:dyDescent="0.2">
      <c r="A251" s="97" t="s">
        <v>129</v>
      </c>
      <c r="B251" s="40"/>
      <c r="C251" s="41"/>
      <c r="D251" s="187" t="s">
        <v>269</v>
      </c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8"/>
      <c r="Q251" s="181">
        <v>3607072</v>
      </c>
      <c r="R251" s="182"/>
      <c r="S251" s="183"/>
      <c r="T251" s="112">
        <f>171530.99+3007049.97</f>
        <v>3178580.96</v>
      </c>
      <c r="U251" s="13">
        <f t="shared" si="6"/>
        <v>428491.04000000004</v>
      </c>
      <c r="V251" s="54"/>
      <c r="W251" s="129"/>
    </row>
    <row r="252" spans="1:23" s="1" customFormat="1" ht="15" customHeight="1" x14ac:dyDescent="0.2">
      <c r="A252" s="97" t="s">
        <v>133</v>
      </c>
      <c r="B252" s="40"/>
      <c r="C252" s="41"/>
      <c r="D252" s="187" t="s">
        <v>270</v>
      </c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8"/>
      <c r="Q252" s="181">
        <f>Q253+Q254</f>
        <v>3888968</v>
      </c>
      <c r="R252" s="182"/>
      <c r="S252" s="183"/>
      <c r="T252" s="112">
        <f>T253+T254</f>
        <v>1123318.79</v>
      </c>
      <c r="U252" s="13">
        <f t="shared" si="6"/>
        <v>2765649.21</v>
      </c>
      <c r="V252" s="54"/>
      <c r="W252" s="129"/>
    </row>
    <row r="253" spans="1:23" s="1" customFormat="1" ht="15" customHeight="1" x14ac:dyDescent="0.2">
      <c r="A253" s="97" t="s">
        <v>134</v>
      </c>
      <c r="B253" s="40"/>
      <c r="C253" s="41"/>
      <c r="D253" s="187" t="s">
        <v>271</v>
      </c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8"/>
      <c r="Q253" s="181">
        <v>2072630</v>
      </c>
      <c r="R253" s="182"/>
      <c r="S253" s="183"/>
      <c r="T253" s="112">
        <v>433388.64</v>
      </c>
      <c r="U253" s="19">
        <f t="shared" si="6"/>
        <v>1639241.3599999999</v>
      </c>
      <c r="V253" s="54"/>
      <c r="W253" s="129"/>
    </row>
    <row r="254" spans="1:23" s="1" customFormat="1" ht="15" customHeight="1" x14ac:dyDescent="0.2">
      <c r="A254" s="97" t="s">
        <v>171</v>
      </c>
      <c r="B254" s="40"/>
      <c r="C254" s="41"/>
      <c r="D254" s="187" t="s">
        <v>272</v>
      </c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8"/>
      <c r="Q254" s="181">
        <v>1816338</v>
      </c>
      <c r="R254" s="182"/>
      <c r="S254" s="183"/>
      <c r="T254" s="112">
        <f>597692.18+92237.97</f>
        <v>689930.15</v>
      </c>
      <c r="U254" s="13">
        <f t="shared" si="6"/>
        <v>1126407.8500000001</v>
      </c>
      <c r="V254" s="54"/>
      <c r="W254" s="129"/>
    </row>
    <row r="255" spans="1:23" s="52" customFormat="1" ht="15" customHeight="1" x14ac:dyDescent="0.25">
      <c r="A255" s="98" t="s">
        <v>258</v>
      </c>
      <c r="B255" s="49"/>
      <c r="C255" s="50"/>
      <c r="D255" s="208" t="s">
        <v>259</v>
      </c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9"/>
      <c r="Q255" s="184">
        <f>Q256</f>
        <v>280000</v>
      </c>
      <c r="R255" s="185"/>
      <c r="S255" s="186"/>
      <c r="T255" s="138">
        <f>T260</f>
        <v>246849.9</v>
      </c>
      <c r="U255" s="46">
        <f t="shared" si="6"/>
        <v>33150.100000000006</v>
      </c>
      <c r="V255" s="56"/>
      <c r="W255" s="159"/>
    </row>
    <row r="256" spans="1:23" s="52" customFormat="1" ht="15" customHeight="1" x14ac:dyDescent="0.2">
      <c r="A256" s="99" t="s">
        <v>157</v>
      </c>
      <c r="B256" s="49"/>
      <c r="C256" s="50"/>
      <c r="D256" s="194" t="s">
        <v>273</v>
      </c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5"/>
      <c r="Q256" s="181">
        <f>Q257+Q259</f>
        <v>280000</v>
      </c>
      <c r="R256" s="182"/>
      <c r="S256" s="183"/>
      <c r="T256" s="112">
        <f>T257+T259</f>
        <v>246849.9</v>
      </c>
      <c r="U256" s="19">
        <f t="shared" si="6"/>
        <v>33150.100000000006</v>
      </c>
      <c r="V256" s="56"/>
      <c r="W256" s="129"/>
    </row>
    <row r="257" spans="1:23" s="52" customFormat="1" ht="15" customHeight="1" x14ac:dyDescent="0.2">
      <c r="A257" s="99" t="s">
        <v>124</v>
      </c>
      <c r="B257" s="49"/>
      <c r="C257" s="50"/>
      <c r="D257" s="194" t="s">
        <v>274</v>
      </c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5"/>
      <c r="Q257" s="181">
        <f>Q258</f>
        <v>234300</v>
      </c>
      <c r="R257" s="182"/>
      <c r="S257" s="183"/>
      <c r="T257" s="112">
        <f>T258</f>
        <v>216180</v>
      </c>
      <c r="U257" s="19">
        <f t="shared" si="6"/>
        <v>18120</v>
      </c>
      <c r="V257" s="56"/>
      <c r="W257" s="129"/>
    </row>
    <row r="258" spans="1:23" s="52" customFormat="1" ht="15" customHeight="1" x14ac:dyDescent="0.2">
      <c r="A258" s="99" t="s">
        <v>129</v>
      </c>
      <c r="B258" s="49"/>
      <c r="C258" s="50"/>
      <c r="D258" s="194" t="s">
        <v>275</v>
      </c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5"/>
      <c r="Q258" s="181">
        <f>Q263</f>
        <v>234300</v>
      </c>
      <c r="R258" s="182"/>
      <c r="S258" s="183"/>
      <c r="T258" s="112">
        <f>T263</f>
        <v>216180</v>
      </c>
      <c r="U258" s="19">
        <f t="shared" si="6"/>
        <v>18120</v>
      </c>
      <c r="V258" s="56"/>
      <c r="W258" s="129"/>
    </row>
    <row r="259" spans="1:23" s="52" customFormat="1" ht="15" customHeight="1" x14ac:dyDescent="0.2">
      <c r="A259" s="99" t="s">
        <v>132</v>
      </c>
      <c r="B259" s="49"/>
      <c r="C259" s="50"/>
      <c r="D259" s="194" t="s">
        <v>276</v>
      </c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5"/>
      <c r="Q259" s="181">
        <f>Q264</f>
        <v>45700</v>
      </c>
      <c r="R259" s="182"/>
      <c r="S259" s="183"/>
      <c r="T259" s="112">
        <f>T264</f>
        <v>30669.9</v>
      </c>
      <c r="U259" s="19">
        <f t="shared" si="6"/>
        <v>15030.099999999999</v>
      </c>
      <c r="V259" s="56"/>
      <c r="W259" s="129"/>
    </row>
    <row r="260" spans="1:23" s="48" customFormat="1" ht="15" customHeight="1" x14ac:dyDescent="0.25">
      <c r="A260" s="98" t="s">
        <v>260</v>
      </c>
      <c r="B260" s="44"/>
      <c r="C260" s="45"/>
      <c r="D260" s="208" t="s">
        <v>261</v>
      </c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9"/>
      <c r="Q260" s="184">
        <f>Q261</f>
        <v>280000</v>
      </c>
      <c r="R260" s="185"/>
      <c r="S260" s="186"/>
      <c r="T260" s="138">
        <f>T261</f>
        <v>246849.9</v>
      </c>
      <c r="U260" s="46">
        <f t="shared" si="6"/>
        <v>33150.100000000006</v>
      </c>
      <c r="V260" s="55"/>
      <c r="W260" s="159"/>
    </row>
    <row r="261" spans="1:23" s="52" customFormat="1" ht="15" customHeight="1" x14ac:dyDescent="0.2">
      <c r="A261" s="99" t="s">
        <v>157</v>
      </c>
      <c r="B261" s="49"/>
      <c r="C261" s="50"/>
      <c r="D261" s="194" t="s">
        <v>277</v>
      </c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5"/>
      <c r="Q261" s="181">
        <f>Q262+Q264</f>
        <v>280000</v>
      </c>
      <c r="R261" s="182"/>
      <c r="S261" s="183"/>
      <c r="T261" s="112">
        <f>T262+T264</f>
        <v>246849.9</v>
      </c>
      <c r="U261" s="19">
        <f t="shared" si="6"/>
        <v>33150.100000000006</v>
      </c>
      <c r="V261" s="56"/>
      <c r="W261" s="129"/>
    </row>
    <row r="262" spans="1:23" s="52" customFormat="1" ht="15" customHeight="1" x14ac:dyDescent="0.2">
      <c r="A262" s="99" t="s">
        <v>124</v>
      </c>
      <c r="B262" s="49"/>
      <c r="C262" s="50"/>
      <c r="D262" s="194" t="s">
        <v>278</v>
      </c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5"/>
      <c r="Q262" s="181">
        <f>Q263</f>
        <v>234300</v>
      </c>
      <c r="R262" s="182"/>
      <c r="S262" s="183"/>
      <c r="T262" s="112">
        <f>T263</f>
        <v>216180</v>
      </c>
      <c r="U262" s="19">
        <f t="shared" si="6"/>
        <v>18120</v>
      </c>
      <c r="V262" s="56"/>
      <c r="W262" s="129"/>
    </row>
    <row r="263" spans="1:23" s="52" customFormat="1" ht="15" customHeight="1" x14ac:dyDescent="0.2">
      <c r="A263" s="99" t="s">
        <v>129</v>
      </c>
      <c r="B263" s="49"/>
      <c r="C263" s="50"/>
      <c r="D263" s="194" t="s">
        <v>288</v>
      </c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5"/>
      <c r="Q263" s="181">
        <v>234300</v>
      </c>
      <c r="R263" s="182"/>
      <c r="S263" s="183"/>
      <c r="T263" s="112">
        <f>133780+82400</f>
        <v>216180</v>
      </c>
      <c r="U263" s="13">
        <f t="shared" si="6"/>
        <v>18120</v>
      </c>
      <c r="V263" s="56"/>
      <c r="W263" s="129"/>
    </row>
    <row r="264" spans="1:23" s="52" customFormat="1" ht="15" customHeight="1" x14ac:dyDescent="0.2">
      <c r="A264" s="99" t="s">
        <v>132</v>
      </c>
      <c r="B264" s="49"/>
      <c r="C264" s="50"/>
      <c r="D264" s="194" t="s">
        <v>289</v>
      </c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5"/>
      <c r="Q264" s="181">
        <v>45700</v>
      </c>
      <c r="R264" s="182"/>
      <c r="S264" s="183"/>
      <c r="T264" s="112">
        <v>30669.9</v>
      </c>
      <c r="U264" s="19">
        <f t="shared" si="6"/>
        <v>15030.099999999999</v>
      </c>
      <c r="V264" s="56"/>
      <c r="W264" s="129"/>
    </row>
    <row r="265" spans="1:23" s="52" customFormat="1" ht="15" customHeight="1" x14ac:dyDescent="0.25">
      <c r="A265" s="98" t="s">
        <v>279</v>
      </c>
      <c r="B265" s="49"/>
      <c r="C265" s="50"/>
      <c r="D265" s="208" t="s">
        <v>290</v>
      </c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9"/>
      <c r="Q265" s="184">
        <f>Q266+Q277</f>
        <v>9146697.0099999998</v>
      </c>
      <c r="R265" s="185"/>
      <c r="S265" s="186"/>
      <c r="T265" s="138">
        <f>T266+T277</f>
        <v>9146682.4800000004</v>
      </c>
      <c r="U265" s="46">
        <f t="shared" si="6"/>
        <v>14.529999999329448</v>
      </c>
      <c r="V265" s="56"/>
      <c r="W265" s="142"/>
    </row>
    <row r="266" spans="1:23" s="1" customFormat="1" ht="15" customHeight="1" x14ac:dyDescent="0.2">
      <c r="A266" s="97" t="s">
        <v>157</v>
      </c>
      <c r="B266" s="40"/>
      <c r="C266" s="41"/>
      <c r="D266" s="187" t="s">
        <v>291</v>
      </c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8"/>
      <c r="Q266" s="181">
        <f>Q267+Q271+Q276</f>
        <v>8600131.0099999998</v>
      </c>
      <c r="R266" s="182"/>
      <c r="S266" s="183"/>
      <c r="T266" s="112">
        <f>T267+T271+T276</f>
        <v>8600116.4800000004</v>
      </c>
      <c r="U266" s="13">
        <f t="shared" si="6"/>
        <v>14.529999999329448</v>
      </c>
      <c r="V266" s="54"/>
      <c r="W266" s="142"/>
    </row>
    <row r="267" spans="1:23" s="1" customFormat="1" ht="15" customHeight="1" x14ac:dyDescent="0.2">
      <c r="A267" s="97" t="s">
        <v>120</v>
      </c>
      <c r="B267" s="40"/>
      <c r="C267" s="41"/>
      <c r="D267" s="187" t="s">
        <v>292</v>
      </c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8"/>
      <c r="Q267" s="181">
        <f>Q268+Q269+Q270</f>
        <v>6529089.1799999997</v>
      </c>
      <c r="R267" s="182"/>
      <c r="S267" s="183"/>
      <c r="T267" s="112">
        <f>T268+T269+T270</f>
        <v>6529074.6499999994</v>
      </c>
      <c r="U267" s="13">
        <f t="shared" si="6"/>
        <v>14.53000000026077</v>
      </c>
      <c r="V267" s="54"/>
      <c r="W267" s="142"/>
    </row>
    <row r="268" spans="1:23" s="1" customFormat="1" ht="15" customHeight="1" x14ac:dyDescent="0.2">
      <c r="A268" s="97" t="s">
        <v>121</v>
      </c>
      <c r="B268" s="40"/>
      <c r="C268" s="41"/>
      <c r="D268" s="187" t="s">
        <v>293</v>
      </c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8"/>
      <c r="Q268" s="181">
        <f>Q283</f>
        <v>5034217.13</v>
      </c>
      <c r="R268" s="182"/>
      <c r="S268" s="183"/>
      <c r="T268" s="112">
        <f>T283</f>
        <v>5034202.5999999996</v>
      </c>
      <c r="U268" s="13">
        <f t="shared" si="6"/>
        <v>14.53000000026077</v>
      </c>
      <c r="V268" s="54"/>
      <c r="W268" s="142"/>
    </row>
    <row r="269" spans="1:23" s="1" customFormat="1" ht="15" customHeight="1" x14ac:dyDescent="0.2">
      <c r="A269" s="97" t="s">
        <v>122</v>
      </c>
      <c r="B269" s="40"/>
      <c r="C269" s="41"/>
      <c r="D269" s="187" t="s">
        <v>294</v>
      </c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8"/>
      <c r="Q269" s="181">
        <f>Q284</f>
        <v>10378.83</v>
      </c>
      <c r="R269" s="182"/>
      <c r="S269" s="183"/>
      <c r="T269" s="112">
        <f>T284</f>
        <v>10378.83</v>
      </c>
      <c r="U269" s="13">
        <f t="shared" si="6"/>
        <v>0</v>
      </c>
      <c r="V269" s="54"/>
      <c r="W269" s="142"/>
    </row>
    <row r="270" spans="1:23" s="1" customFormat="1" ht="15" customHeight="1" x14ac:dyDescent="0.2">
      <c r="A270" s="97" t="s">
        <v>123</v>
      </c>
      <c r="B270" s="40"/>
      <c r="C270" s="41"/>
      <c r="D270" s="187" t="s">
        <v>295</v>
      </c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8"/>
      <c r="Q270" s="181">
        <f>Q285</f>
        <v>1484493.22</v>
      </c>
      <c r="R270" s="182"/>
      <c r="S270" s="183"/>
      <c r="T270" s="112">
        <f>T285</f>
        <v>1484493.22</v>
      </c>
      <c r="U270" s="13">
        <f t="shared" si="6"/>
        <v>0</v>
      </c>
      <c r="V270" s="54"/>
      <c r="W270" s="142"/>
    </row>
    <row r="271" spans="1:23" s="1" customFormat="1" ht="15" customHeight="1" x14ac:dyDescent="0.2">
      <c r="A271" s="97" t="s">
        <v>124</v>
      </c>
      <c r="B271" s="40"/>
      <c r="C271" s="41"/>
      <c r="D271" s="187" t="s">
        <v>296</v>
      </c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8"/>
      <c r="Q271" s="181">
        <f>Q272+Q273+Q274+Q275</f>
        <v>1971041.83</v>
      </c>
      <c r="R271" s="182"/>
      <c r="S271" s="183"/>
      <c r="T271" s="112">
        <f>T272+T273+T274+T275</f>
        <v>1971041.83</v>
      </c>
      <c r="U271" s="13">
        <f t="shared" si="6"/>
        <v>0</v>
      </c>
      <c r="V271" s="54"/>
      <c r="W271" s="142"/>
    </row>
    <row r="272" spans="1:23" s="1" customFormat="1" ht="15" customHeight="1" x14ac:dyDescent="0.2">
      <c r="A272" s="97" t="s">
        <v>125</v>
      </c>
      <c r="B272" s="40"/>
      <c r="C272" s="41"/>
      <c r="D272" s="187" t="s">
        <v>297</v>
      </c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8"/>
      <c r="Q272" s="181">
        <f>Q287</f>
        <v>9900</v>
      </c>
      <c r="R272" s="182"/>
      <c r="S272" s="183"/>
      <c r="T272" s="112">
        <f>T287</f>
        <v>9900</v>
      </c>
      <c r="U272" s="13">
        <f t="shared" si="6"/>
        <v>0</v>
      </c>
      <c r="V272" s="54"/>
      <c r="W272" s="142"/>
    </row>
    <row r="273" spans="1:23" s="1" customFormat="1" ht="15" customHeight="1" x14ac:dyDescent="0.2">
      <c r="A273" s="97" t="s">
        <v>127</v>
      </c>
      <c r="B273" s="40"/>
      <c r="C273" s="41"/>
      <c r="D273" s="187" t="s">
        <v>298</v>
      </c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8"/>
      <c r="Q273" s="181">
        <f>Q288</f>
        <v>867571.57</v>
      </c>
      <c r="R273" s="182"/>
      <c r="S273" s="183"/>
      <c r="T273" s="112">
        <f>T288</f>
        <v>867571.57</v>
      </c>
      <c r="U273" s="13">
        <f t="shared" si="6"/>
        <v>0</v>
      </c>
      <c r="V273" s="54"/>
      <c r="W273" s="142"/>
    </row>
    <row r="274" spans="1:23" s="1" customFormat="1" ht="15" customHeight="1" x14ac:dyDescent="0.2">
      <c r="A274" s="97" t="s">
        <v>128</v>
      </c>
      <c r="B274" s="40"/>
      <c r="C274" s="41"/>
      <c r="D274" s="187" t="s">
        <v>299</v>
      </c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8"/>
      <c r="Q274" s="181">
        <f>Q289</f>
        <v>753130.26</v>
      </c>
      <c r="R274" s="182"/>
      <c r="S274" s="183"/>
      <c r="T274" s="112">
        <f>T289</f>
        <v>753130.26</v>
      </c>
      <c r="U274" s="13">
        <f t="shared" si="6"/>
        <v>0</v>
      </c>
      <c r="V274" s="54"/>
      <c r="W274" s="142"/>
    </row>
    <row r="275" spans="1:23" s="1" customFormat="1" ht="15" customHeight="1" x14ac:dyDescent="0.2">
      <c r="A275" s="97" t="s">
        <v>129</v>
      </c>
      <c r="B275" s="40"/>
      <c r="C275" s="41"/>
      <c r="D275" s="187" t="s">
        <v>300</v>
      </c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8"/>
      <c r="Q275" s="181">
        <f>Q290</f>
        <v>340440</v>
      </c>
      <c r="R275" s="182"/>
      <c r="S275" s="183"/>
      <c r="T275" s="112">
        <f>T290</f>
        <v>340440</v>
      </c>
      <c r="U275" s="13">
        <f t="shared" si="6"/>
        <v>0</v>
      </c>
      <c r="V275" s="54"/>
      <c r="W275" s="142"/>
    </row>
    <row r="276" spans="1:23" s="1" customFormat="1" ht="15" customHeight="1" x14ac:dyDescent="0.2">
      <c r="A276" s="97" t="s">
        <v>132</v>
      </c>
      <c r="B276" s="40"/>
      <c r="C276" s="41"/>
      <c r="D276" s="187" t="s">
        <v>301</v>
      </c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8"/>
      <c r="Q276" s="181">
        <f>Q291</f>
        <v>100000</v>
      </c>
      <c r="R276" s="182"/>
      <c r="S276" s="183"/>
      <c r="T276" s="112">
        <f>T291</f>
        <v>100000</v>
      </c>
      <c r="U276" s="13">
        <f t="shared" si="6"/>
        <v>0</v>
      </c>
      <c r="V276" s="54"/>
      <c r="W276" s="142"/>
    </row>
    <row r="277" spans="1:23" s="1" customFormat="1" ht="15" customHeight="1" x14ac:dyDescent="0.2">
      <c r="A277" s="97" t="s">
        <v>133</v>
      </c>
      <c r="B277" s="40"/>
      <c r="C277" s="41"/>
      <c r="D277" s="187" t="s">
        <v>302</v>
      </c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8"/>
      <c r="Q277" s="181">
        <f>Q279+Q278</f>
        <v>546566</v>
      </c>
      <c r="R277" s="182"/>
      <c r="S277" s="183"/>
      <c r="T277" s="112">
        <f>T278+T279</f>
        <v>546566</v>
      </c>
      <c r="U277" s="13">
        <f t="shared" si="6"/>
        <v>0</v>
      </c>
      <c r="V277" s="54"/>
      <c r="W277" s="142"/>
    </row>
    <row r="278" spans="1:23" s="1" customFormat="1" ht="15" customHeight="1" x14ac:dyDescent="0.2">
      <c r="A278" s="97" t="s">
        <v>134</v>
      </c>
      <c r="B278" s="40"/>
      <c r="C278" s="41"/>
      <c r="D278" s="187" t="s">
        <v>303</v>
      </c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8"/>
      <c r="Q278" s="181">
        <f>Q293</f>
        <v>456566</v>
      </c>
      <c r="R278" s="182"/>
      <c r="S278" s="183"/>
      <c r="T278" s="112">
        <f>T293</f>
        <v>456566</v>
      </c>
      <c r="U278" s="13">
        <f t="shared" si="6"/>
        <v>0</v>
      </c>
      <c r="V278" s="54"/>
      <c r="W278" s="142"/>
    </row>
    <row r="279" spans="1:23" s="1" customFormat="1" ht="15" customHeight="1" x14ac:dyDescent="0.2">
      <c r="A279" s="97" t="s">
        <v>171</v>
      </c>
      <c r="B279" s="40"/>
      <c r="C279" s="41"/>
      <c r="D279" s="187" t="s">
        <v>304</v>
      </c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8"/>
      <c r="Q279" s="181">
        <f>Q294</f>
        <v>90000</v>
      </c>
      <c r="R279" s="182"/>
      <c r="S279" s="183"/>
      <c r="T279" s="112">
        <f>T294</f>
        <v>90000</v>
      </c>
      <c r="U279" s="13">
        <f t="shared" si="6"/>
        <v>0</v>
      </c>
      <c r="V279" s="54"/>
      <c r="W279" s="142"/>
    </row>
    <row r="280" spans="1:23" s="60" customFormat="1" ht="15" customHeight="1" x14ac:dyDescent="0.25">
      <c r="A280" s="100" t="s">
        <v>280</v>
      </c>
      <c r="B280" s="57"/>
      <c r="C280" s="58"/>
      <c r="D280" s="189" t="s">
        <v>281</v>
      </c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90"/>
      <c r="Q280" s="184">
        <f>Q281+Q292</f>
        <v>9146697.0099999998</v>
      </c>
      <c r="R280" s="185"/>
      <c r="S280" s="186"/>
      <c r="T280" s="138">
        <f>T281+T292</f>
        <v>9146682.4800000004</v>
      </c>
      <c r="U280" s="111">
        <f t="shared" ref="U280:U293" si="7">Q280-T280</f>
        <v>14.529999999329448</v>
      </c>
      <c r="V280" s="61"/>
      <c r="W280" s="160"/>
    </row>
    <row r="281" spans="1:23" s="1" customFormat="1" ht="15" customHeight="1" x14ac:dyDescent="0.2">
      <c r="A281" s="97" t="s">
        <v>157</v>
      </c>
      <c r="B281" s="40"/>
      <c r="C281" s="41"/>
      <c r="D281" s="187" t="s">
        <v>305</v>
      </c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8"/>
      <c r="Q281" s="181">
        <f>Q282+Q286+Q291</f>
        <v>8600131.0099999998</v>
      </c>
      <c r="R281" s="182"/>
      <c r="S281" s="183"/>
      <c r="T281" s="112">
        <f>T282+T286+T291</f>
        <v>8600116.4800000004</v>
      </c>
      <c r="U281" s="13">
        <f t="shared" si="7"/>
        <v>14.529999999329448</v>
      </c>
      <c r="V281" s="53"/>
      <c r="W281" s="155"/>
    </row>
    <row r="282" spans="1:23" s="1" customFormat="1" ht="15" customHeight="1" x14ac:dyDescent="0.2">
      <c r="A282" s="97" t="s">
        <v>120</v>
      </c>
      <c r="B282" s="40"/>
      <c r="C282" s="41"/>
      <c r="D282" s="187" t="s">
        <v>306</v>
      </c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8"/>
      <c r="Q282" s="181">
        <f>Q283+Q284+Q285</f>
        <v>6529089.1799999997</v>
      </c>
      <c r="R282" s="182"/>
      <c r="S282" s="183"/>
      <c r="T282" s="112">
        <f>T283+T284+T285</f>
        <v>6529074.6499999994</v>
      </c>
      <c r="U282" s="13">
        <f t="shared" si="7"/>
        <v>14.53000000026077</v>
      </c>
      <c r="V282" s="53"/>
      <c r="W282" s="155"/>
    </row>
    <row r="283" spans="1:23" s="1" customFormat="1" ht="15" customHeight="1" x14ac:dyDescent="0.2">
      <c r="A283" s="97" t="s">
        <v>121</v>
      </c>
      <c r="B283" s="40"/>
      <c r="C283" s="41"/>
      <c r="D283" s="187" t="s">
        <v>307</v>
      </c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8"/>
      <c r="Q283" s="181">
        <v>5034217.13</v>
      </c>
      <c r="R283" s="182"/>
      <c r="S283" s="183"/>
      <c r="T283" s="112">
        <f>407981.09+4626221.51</f>
        <v>5034202.5999999996</v>
      </c>
      <c r="U283" s="13">
        <f t="shared" si="7"/>
        <v>14.53000000026077</v>
      </c>
      <c r="V283" s="54"/>
      <c r="W283" s="155"/>
    </row>
    <row r="284" spans="1:23" s="1" customFormat="1" ht="15" customHeight="1" x14ac:dyDescent="0.2">
      <c r="A284" s="97" t="s">
        <v>122</v>
      </c>
      <c r="B284" s="40"/>
      <c r="C284" s="41"/>
      <c r="D284" s="187" t="s">
        <v>308</v>
      </c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8"/>
      <c r="Q284" s="181">
        <v>10378.83</v>
      </c>
      <c r="R284" s="182"/>
      <c r="S284" s="183"/>
      <c r="T284" s="112">
        <v>10378.83</v>
      </c>
      <c r="U284" s="13">
        <f t="shared" si="7"/>
        <v>0</v>
      </c>
      <c r="V284" s="54"/>
      <c r="W284" s="155"/>
    </row>
    <row r="285" spans="1:23" s="1" customFormat="1" ht="15" customHeight="1" x14ac:dyDescent="0.2">
      <c r="A285" s="97" t="s">
        <v>123</v>
      </c>
      <c r="B285" s="40"/>
      <c r="C285" s="41"/>
      <c r="D285" s="187" t="s">
        <v>309</v>
      </c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8"/>
      <c r="Q285" s="181">
        <v>1484493.22</v>
      </c>
      <c r="R285" s="182"/>
      <c r="S285" s="183"/>
      <c r="T285" s="112">
        <f>121218.91+1363274.31</f>
        <v>1484493.22</v>
      </c>
      <c r="U285" s="13">
        <f t="shared" si="7"/>
        <v>0</v>
      </c>
      <c r="V285" s="54"/>
      <c r="W285" s="155"/>
    </row>
    <row r="286" spans="1:23" s="1" customFormat="1" ht="15" customHeight="1" x14ac:dyDescent="0.2">
      <c r="A286" s="97" t="s">
        <v>124</v>
      </c>
      <c r="B286" s="40"/>
      <c r="C286" s="41"/>
      <c r="D286" s="187" t="s">
        <v>310</v>
      </c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8"/>
      <c r="Q286" s="181">
        <f>Q287+Q288+Q289+Q290</f>
        <v>1971041.83</v>
      </c>
      <c r="R286" s="182"/>
      <c r="S286" s="183"/>
      <c r="T286" s="112">
        <f>T287+T288+T289+T290</f>
        <v>1971041.83</v>
      </c>
      <c r="U286" s="13">
        <f t="shared" si="7"/>
        <v>0</v>
      </c>
      <c r="V286" s="53"/>
      <c r="W286" s="155"/>
    </row>
    <row r="287" spans="1:23" s="1" customFormat="1" ht="15" customHeight="1" x14ac:dyDescent="0.2">
      <c r="A287" s="97" t="s">
        <v>125</v>
      </c>
      <c r="B287" s="40"/>
      <c r="C287" s="41"/>
      <c r="D287" s="187" t="s">
        <v>311</v>
      </c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8"/>
      <c r="Q287" s="181">
        <v>9900</v>
      </c>
      <c r="R287" s="182"/>
      <c r="S287" s="183"/>
      <c r="T287" s="112">
        <v>9900</v>
      </c>
      <c r="U287" s="13">
        <f t="shared" si="7"/>
        <v>0</v>
      </c>
      <c r="V287" s="54"/>
      <c r="W287" s="155"/>
    </row>
    <row r="288" spans="1:23" s="1" customFormat="1" ht="15" customHeight="1" x14ac:dyDescent="0.2">
      <c r="A288" s="97" t="s">
        <v>127</v>
      </c>
      <c r="B288" s="40"/>
      <c r="C288" s="41"/>
      <c r="D288" s="187" t="s">
        <v>312</v>
      </c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8"/>
      <c r="Q288" s="181">
        <v>867571.57</v>
      </c>
      <c r="R288" s="182"/>
      <c r="S288" s="183"/>
      <c r="T288" s="112">
        <v>867571.57</v>
      </c>
      <c r="U288" s="13">
        <f t="shared" si="7"/>
        <v>0</v>
      </c>
      <c r="V288" s="54"/>
      <c r="W288" s="155"/>
    </row>
    <row r="289" spans="1:45" s="1" customFormat="1" ht="15" customHeight="1" x14ac:dyDescent="0.2">
      <c r="A289" s="97" t="s">
        <v>128</v>
      </c>
      <c r="B289" s="40"/>
      <c r="C289" s="41"/>
      <c r="D289" s="187" t="s">
        <v>313</v>
      </c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8"/>
      <c r="Q289" s="181">
        <v>753130.26</v>
      </c>
      <c r="R289" s="182"/>
      <c r="S289" s="183"/>
      <c r="T289" s="112">
        <f>744530.26+8600</f>
        <v>753130.26</v>
      </c>
      <c r="U289" s="13">
        <f t="shared" si="7"/>
        <v>0</v>
      </c>
      <c r="V289" s="54"/>
      <c r="W289" s="155"/>
    </row>
    <row r="290" spans="1:45" s="1" customFormat="1" ht="15" customHeight="1" x14ac:dyDescent="0.2">
      <c r="A290" s="97" t="s">
        <v>129</v>
      </c>
      <c r="B290" s="40"/>
      <c r="C290" s="41"/>
      <c r="D290" s="187" t="s">
        <v>314</v>
      </c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8"/>
      <c r="Q290" s="181">
        <v>340440</v>
      </c>
      <c r="R290" s="182"/>
      <c r="S290" s="183"/>
      <c r="T290" s="112">
        <f>271750+68690</f>
        <v>340440</v>
      </c>
      <c r="U290" s="13">
        <f t="shared" si="7"/>
        <v>0</v>
      </c>
      <c r="V290" s="54"/>
      <c r="W290" s="155"/>
    </row>
    <row r="291" spans="1:45" s="1" customFormat="1" ht="15" customHeight="1" x14ac:dyDescent="0.2">
      <c r="A291" s="97" t="s">
        <v>132</v>
      </c>
      <c r="B291" s="40"/>
      <c r="C291" s="41"/>
      <c r="D291" s="187" t="s">
        <v>315</v>
      </c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8"/>
      <c r="Q291" s="181">
        <v>100000</v>
      </c>
      <c r="R291" s="182"/>
      <c r="S291" s="183"/>
      <c r="T291" s="112">
        <v>100000</v>
      </c>
      <c r="U291" s="13">
        <f t="shared" si="7"/>
        <v>0</v>
      </c>
      <c r="V291" s="54"/>
      <c r="W291" s="155"/>
    </row>
    <row r="292" spans="1:45" s="1" customFormat="1" ht="15" customHeight="1" x14ac:dyDescent="0.2">
      <c r="A292" s="97" t="s">
        <v>133</v>
      </c>
      <c r="B292" s="40"/>
      <c r="C292" s="41"/>
      <c r="D292" s="187" t="s">
        <v>316</v>
      </c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8"/>
      <c r="Q292" s="181">
        <f>Q293+Q294</f>
        <v>546566</v>
      </c>
      <c r="R292" s="182"/>
      <c r="S292" s="183"/>
      <c r="T292" s="112">
        <f>T293+T294</f>
        <v>546566</v>
      </c>
      <c r="U292" s="13">
        <f t="shared" si="7"/>
        <v>0</v>
      </c>
      <c r="V292" s="54"/>
      <c r="W292" s="155"/>
    </row>
    <row r="293" spans="1:45" s="1" customFormat="1" ht="15" customHeight="1" x14ac:dyDescent="0.2">
      <c r="A293" s="97" t="s">
        <v>134</v>
      </c>
      <c r="B293" s="40"/>
      <c r="C293" s="41"/>
      <c r="D293" s="187" t="s">
        <v>317</v>
      </c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8"/>
      <c r="Q293" s="181">
        <v>456566</v>
      </c>
      <c r="R293" s="182"/>
      <c r="S293" s="183"/>
      <c r="T293" s="112">
        <f>100000+347398+9168</f>
        <v>456566</v>
      </c>
      <c r="U293" s="13">
        <f t="shared" si="7"/>
        <v>0</v>
      </c>
      <c r="V293" s="54"/>
      <c r="W293" s="155"/>
    </row>
    <row r="294" spans="1:45" s="1" customFormat="1" ht="15" customHeight="1" x14ac:dyDescent="0.2">
      <c r="A294" s="97" t="s">
        <v>171</v>
      </c>
      <c r="B294" s="40"/>
      <c r="C294" s="41"/>
      <c r="D294" s="187" t="s">
        <v>318</v>
      </c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8"/>
      <c r="Q294" s="181">
        <v>90000</v>
      </c>
      <c r="R294" s="182"/>
      <c r="S294" s="183"/>
      <c r="T294" s="112">
        <v>90000</v>
      </c>
      <c r="U294" s="114">
        <f>Q294-T294</f>
        <v>0</v>
      </c>
      <c r="V294" s="123"/>
      <c r="W294" s="157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</row>
    <row r="295" spans="1:45" s="52" customFormat="1" ht="15" customHeight="1" x14ac:dyDescent="0.25">
      <c r="A295" s="98" t="s">
        <v>282</v>
      </c>
      <c r="B295" s="49"/>
      <c r="C295" s="50"/>
      <c r="D295" s="208" t="s">
        <v>283</v>
      </c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9"/>
      <c r="Q295" s="184">
        <f>Q296</f>
        <v>533000</v>
      </c>
      <c r="R295" s="185"/>
      <c r="S295" s="186"/>
      <c r="T295" s="138">
        <f>T296+T301</f>
        <v>518226.29</v>
      </c>
      <c r="U295" s="46">
        <f t="shared" si="6"/>
        <v>14773.710000000021</v>
      </c>
      <c r="V295" s="118"/>
      <c r="W295" s="161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</row>
    <row r="296" spans="1:45" s="52" customFormat="1" ht="15" customHeight="1" x14ac:dyDescent="0.2">
      <c r="A296" s="99" t="s">
        <v>157</v>
      </c>
      <c r="B296" s="49"/>
      <c r="C296" s="50"/>
      <c r="D296" s="194" t="s">
        <v>319</v>
      </c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5"/>
      <c r="Q296" s="181">
        <f>Q297+Q299+Q301</f>
        <v>533000</v>
      </c>
      <c r="R296" s="182"/>
      <c r="S296" s="183"/>
      <c r="T296" s="112">
        <f>T297+T299</f>
        <v>458226.29</v>
      </c>
      <c r="U296" s="19">
        <f t="shared" si="6"/>
        <v>74773.710000000021</v>
      </c>
      <c r="V296" s="119"/>
      <c r="W296" s="161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</row>
    <row r="297" spans="1:45" s="52" customFormat="1" ht="15" customHeight="1" x14ac:dyDescent="0.2">
      <c r="A297" s="99" t="s">
        <v>124</v>
      </c>
      <c r="B297" s="49"/>
      <c r="C297" s="50"/>
      <c r="D297" s="194" t="s">
        <v>320</v>
      </c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5"/>
      <c r="Q297" s="181">
        <f>Q298</f>
        <v>12100</v>
      </c>
      <c r="R297" s="182"/>
      <c r="S297" s="183"/>
      <c r="T297" s="112">
        <f>T298</f>
        <v>11342.16</v>
      </c>
      <c r="U297" s="13">
        <f t="shared" si="6"/>
        <v>757.84000000000015</v>
      </c>
      <c r="V297" s="119"/>
      <c r="W297" s="161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</row>
    <row r="298" spans="1:45" s="52" customFormat="1" ht="15" customHeight="1" x14ac:dyDescent="0.2">
      <c r="A298" s="99" t="s">
        <v>129</v>
      </c>
      <c r="B298" s="49"/>
      <c r="C298" s="50"/>
      <c r="D298" s="194" t="s">
        <v>321</v>
      </c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5"/>
      <c r="Q298" s="181">
        <f>Q305</f>
        <v>12100</v>
      </c>
      <c r="R298" s="182"/>
      <c r="S298" s="183"/>
      <c r="T298" s="112">
        <f>T305</f>
        <v>11342.16</v>
      </c>
      <c r="U298" s="13">
        <f t="shared" si="6"/>
        <v>757.84000000000015</v>
      </c>
      <c r="V298" s="119"/>
      <c r="W298" s="161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</row>
    <row r="299" spans="1:45" s="52" customFormat="1" ht="15" customHeight="1" x14ac:dyDescent="0.2">
      <c r="A299" s="99" t="s">
        <v>284</v>
      </c>
      <c r="B299" s="49"/>
      <c r="C299" s="50"/>
      <c r="D299" s="194" t="s">
        <v>322</v>
      </c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5"/>
      <c r="Q299" s="181">
        <f>Q300</f>
        <v>448900</v>
      </c>
      <c r="R299" s="182"/>
      <c r="S299" s="183"/>
      <c r="T299" s="112">
        <f>T300</f>
        <v>446884.13</v>
      </c>
      <c r="U299" s="13">
        <f t="shared" si="6"/>
        <v>2015.8699999999953</v>
      </c>
      <c r="V299" s="119"/>
      <c r="W299" s="161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</row>
    <row r="300" spans="1:45" s="52" customFormat="1" ht="15" customHeight="1" x14ac:dyDescent="0.2">
      <c r="A300" s="99" t="s">
        <v>285</v>
      </c>
      <c r="B300" s="49"/>
      <c r="C300" s="50"/>
      <c r="D300" s="194" t="s">
        <v>323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5"/>
      <c r="Q300" s="181">
        <f>Q307</f>
        <v>448900</v>
      </c>
      <c r="R300" s="182"/>
      <c r="S300" s="183"/>
      <c r="T300" s="112">
        <f>T307</f>
        <v>446884.13</v>
      </c>
      <c r="U300" s="13">
        <f t="shared" ref="U300:U358" si="8">Q300-T300</f>
        <v>2015.8699999999953</v>
      </c>
      <c r="V300" s="119"/>
      <c r="W300" s="161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</row>
    <row r="301" spans="1:45" s="52" customFormat="1" ht="15" customHeight="1" x14ac:dyDescent="0.25">
      <c r="A301" s="97" t="s">
        <v>132</v>
      </c>
      <c r="B301" s="49"/>
      <c r="C301" s="50"/>
      <c r="D301" s="194" t="s">
        <v>538</v>
      </c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5"/>
      <c r="Q301" s="181">
        <f>Q308</f>
        <v>72000</v>
      </c>
      <c r="R301" s="182"/>
      <c r="S301" s="183"/>
      <c r="T301" s="112">
        <f>T308</f>
        <v>60000</v>
      </c>
      <c r="U301" s="13">
        <f>Q301-T301</f>
        <v>12000</v>
      </c>
      <c r="V301" s="121"/>
      <c r="W301" s="161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</row>
    <row r="302" spans="1:45" s="52" customFormat="1" ht="15" customHeight="1" x14ac:dyDescent="0.25">
      <c r="A302" s="98" t="s">
        <v>286</v>
      </c>
      <c r="B302" s="49"/>
      <c r="C302" s="50"/>
      <c r="D302" s="208" t="s">
        <v>287</v>
      </c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9"/>
      <c r="Q302" s="184">
        <f>Q303</f>
        <v>533000</v>
      </c>
      <c r="R302" s="185"/>
      <c r="S302" s="186"/>
      <c r="T302" s="138">
        <f>T303+T308</f>
        <v>518226.29</v>
      </c>
      <c r="U302" s="42">
        <f t="shared" si="8"/>
        <v>14773.710000000021</v>
      </c>
      <c r="V302" s="119"/>
      <c r="W302" s="161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</row>
    <row r="303" spans="1:45" s="48" customFormat="1" ht="15" customHeight="1" x14ac:dyDescent="0.25">
      <c r="A303" s="99" t="s">
        <v>157</v>
      </c>
      <c r="B303" s="49"/>
      <c r="C303" s="50"/>
      <c r="D303" s="194" t="s">
        <v>330</v>
      </c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5"/>
      <c r="Q303" s="181">
        <f>Q304+Q306+Q308</f>
        <v>533000</v>
      </c>
      <c r="R303" s="182"/>
      <c r="S303" s="183"/>
      <c r="T303" s="112">
        <f>T304+T306</f>
        <v>458226.29</v>
      </c>
      <c r="U303" s="13">
        <f t="shared" si="8"/>
        <v>74773.710000000021</v>
      </c>
      <c r="V303" s="118"/>
      <c r="W303" s="16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</row>
    <row r="304" spans="1:45" s="52" customFormat="1" ht="15" customHeight="1" x14ac:dyDescent="0.2">
      <c r="A304" s="99" t="s">
        <v>124</v>
      </c>
      <c r="B304" s="49"/>
      <c r="C304" s="50"/>
      <c r="D304" s="194" t="s">
        <v>331</v>
      </c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5"/>
      <c r="Q304" s="181">
        <f>Q305</f>
        <v>12100</v>
      </c>
      <c r="R304" s="182"/>
      <c r="S304" s="183"/>
      <c r="T304" s="112">
        <f>T305</f>
        <v>11342.16</v>
      </c>
      <c r="U304" s="13">
        <f t="shared" si="8"/>
        <v>757.84000000000015</v>
      </c>
      <c r="V304" s="119"/>
      <c r="W304" s="161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</row>
    <row r="305" spans="1:45" s="52" customFormat="1" ht="15" customHeight="1" x14ac:dyDescent="0.2">
      <c r="A305" s="99" t="s">
        <v>129</v>
      </c>
      <c r="B305" s="49"/>
      <c r="C305" s="50"/>
      <c r="D305" s="194" t="s">
        <v>332</v>
      </c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5"/>
      <c r="Q305" s="181">
        <v>12100</v>
      </c>
      <c r="R305" s="182"/>
      <c r="S305" s="183"/>
      <c r="T305" s="112">
        <v>11342.16</v>
      </c>
      <c r="U305" s="13">
        <f t="shared" si="8"/>
        <v>757.84000000000015</v>
      </c>
      <c r="V305" s="119"/>
      <c r="W305" s="161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</row>
    <row r="306" spans="1:45" s="52" customFormat="1" ht="15" customHeight="1" x14ac:dyDescent="0.2">
      <c r="A306" s="99" t="s">
        <v>284</v>
      </c>
      <c r="B306" s="49"/>
      <c r="C306" s="50"/>
      <c r="D306" s="194" t="s">
        <v>333</v>
      </c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5"/>
      <c r="Q306" s="181">
        <f>Q307</f>
        <v>448900</v>
      </c>
      <c r="R306" s="182"/>
      <c r="S306" s="183"/>
      <c r="T306" s="112">
        <f>T307</f>
        <v>446884.13</v>
      </c>
      <c r="U306" s="13">
        <f t="shared" si="8"/>
        <v>2015.8699999999953</v>
      </c>
      <c r="V306" s="119"/>
      <c r="W306" s="161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</row>
    <row r="307" spans="1:45" s="52" customFormat="1" ht="15" customHeight="1" x14ac:dyDescent="0.25">
      <c r="A307" s="99" t="s">
        <v>285</v>
      </c>
      <c r="B307" s="49"/>
      <c r="C307" s="50"/>
      <c r="D307" s="194" t="s">
        <v>334</v>
      </c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5"/>
      <c r="Q307" s="181">
        <v>448900</v>
      </c>
      <c r="R307" s="182"/>
      <c r="S307" s="183"/>
      <c r="T307" s="112">
        <f>298000+148884.13</f>
        <v>446884.13</v>
      </c>
      <c r="U307" s="13">
        <f t="shared" si="8"/>
        <v>2015.8699999999953</v>
      </c>
      <c r="V307" s="121"/>
      <c r="W307" s="161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</row>
    <row r="308" spans="1:45" s="52" customFormat="1" ht="15" customHeight="1" x14ac:dyDescent="0.25">
      <c r="A308" s="97" t="s">
        <v>132</v>
      </c>
      <c r="B308" s="49"/>
      <c r="C308" s="50"/>
      <c r="D308" s="194" t="s">
        <v>537</v>
      </c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5"/>
      <c r="Q308" s="181">
        <v>72000</v>
      </c>
      <c r="R308" s="182"/>
      <c r="S308" s="183"/>
      <c r="T308" s="112">
        <v>60000</v>
      </c>
      <c r="U308" s="19">
        <f>Q308-T308</f>
        <v>12000</v>
      </c>
      <c r="V308" s="121"/>
      <c r="W308" s="161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</row>
    <row r="309" spans="1:45" s="52" customFormat="1" ht="15" customHeight="1" x14ac:dyDescent="0.25">
      <c r="A309" s="98" t="s">
        <v>324</v>
      </c>
      <c r="B309" s="49"/>
      <c r="C309" s="50"/>
      <c r="D309" s="208" t="s">
        <v>325</v>
      </c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9"/>
      <c r="Q309" s="184">
        <f>Q320+Q326+Q333</f>
        <v>2527765.7999999998</v>
      </c>
      <c r="R309" s="185"/>
      <c r="S309" s="186"/>
      <c r="T309" s="138">
        <f>T320+T326+T333</f>
        <v>2506736.15</v>
      </c>
      <c r="U309" s="42">
        <f t="shared" si="8"/>
        <v>21029.649999999907</v>
      </c>
      <c r="V309" s="119"/>
      <c r="W309" s="161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</row>
    <row r="310" spans="1:45" s="1" customFormat="1" ht="15" customHeight="1" x14ac:dyDescent="0.2">
      <c r="A310" s="97" t="s">
        <v>157</v>
      </c>
      <c r="B310" s="40"/>
      <c r="C310" s="41"/>
      <c r="D310" s="187" t="s">
        <v>335</v>
      </c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8"/>
      <c r="Q310" s="181">
        <f>Q311+Q314+Q317</f>
        <v>2427765.7999999998</v>
      </c>
      <c r="R310" s="182"/>
      <c r="S310" s="183"/>
      <c r="T310" s="112">
        <f>T311+T314+T317</f>
        <v>2406745.7999999998</v>
      </c>
      <c r="U310" s="13">
        <f t="shared" si="8"/>
        <v>21020</v>
      </c>
      <c r="V310" s="117"/>
      <c r="W310" s="161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</row>
    <row r="311" spans="1:45" s="1" customFormat="1" ht="15" customHeight="1" x14ac:dyDescent="0.2">
      <c r="A311" s="97" t="s">
        <v>120</v>
      </c>
      <c r="B311" s="40"/>
      <c r="C311" s="41"/>
      <c r="D311" s="187" t="s">
        <v>403</v>
      </c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8"/>
      <c r="Q311" s="181">
        <f>Q312+Q313</f>
        <v>903211.84</v>
      </c>
      <c r="R311" s="182"/>
      <c r="S311" s="183"/>
      <c r="T311" s="112">
        <f>T312+T313</f>
        <v>903211.84</v>
      </c>
      <c r="U311" s="13">
        <f>Q311-T311</f>
        <v>0</v>
      </c>
      <c r="V311" s="54"/>
      <c r="W311" s="142"/>
    </row>
    <row r="312" spans="1:45" s="1" customFormat="1" ht="15" customHeight="1" x14ac:dyDescent="0.2">
      <c r="A312" s="97" t="s">
        <v>121</v>
      </c>
      <c r="B312" s="40"/>
      <c r="C312" s="41"/>
      <c r="D312" s="187" t="s">
        <v>401</v>
      </c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8"/>
      <c r="Q312" s="181">
        <f>Q323</f>
        <v>693711.08</v>
      </c>
      <c r="R312" s="182"/>
      <c r="S312" s="183"/>
      <c r="T312" s="112">
        <f>T323</f>
        <v>693711.08</v>
      </c>
      <c r="U312" s="13">
        <f>Q312-T312</f>
        <v>0</v>
      </c>
      <c r="V312" s="54"/>
      <c r="W312" s="142"/>
    </row>
    <row r="313" spans="1:45" s="1" customFormat="1" ht="15" customHeight="1" x14ac:dyDescent="0.2">
      <c r="A313" s="97" t="s">
        <v>123</v>
      </c>
      <c r="B313" s="40"/>
      <c r="C313" s="41"/>
      <c r="D313" s="187" t="s">
        <v>402</v>
      </c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8"/>
      <c r="Q313" s="181">
        <f>Q324</f>
        <v>209500.76</v>
      </c>
      <c r="R313" s="182"/>
      <c r="S313" s="183"/>
      <c r="T313" s="112">
        <f>T324</f>
        <v>209500.76</v>
      </c>
      <c r="U313" s="13">
        <f>Q313-T313</f>
        <v>0</v>
      </c>
      <c r="V313" s="54"/>
      <c r="W313" s="142"/>
    </row>
    <row r="314" spans="1:45" s="1" customFormat="1" ht="15" customHeight="1" x14ac:dyDescent="0.2">
      <c r="A314" s="97" t="s">
        <v>124</v>
      </c>
      <c r="B314" s="40"/>
      <c r="C314" s="41"/>
      <c r="D314" s="187" t="s">
        <v>336</v>
      </c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8"/>
      <c r="Q314" s="181">
        <f>Q315+Q316</f>
        <v>1415573.96</v>
      </c>
      <c r="R314" s="182"/>
      <c r="S314" s="183"/>
      <c r="T314" s="112">
        <f>T315+T316</f>
        <v>1394553.96</v>
      </c>
      <c r="U314" s="13">
        <f t="shared" si="8"/>
        <v>21020</v>
      </c>
      <c r="V314" s="54"/>
      <c r="W314" s="142"/>
    </row>
    <row r="315" spans="1:45" s="1" customFormat="1" ht="15" customHeight="1" x14ac:dyDescent="0.2">
      <c r="A315" s="97" t="s">
        <v>128</v>
      </c>
      <c r="B315" s="40"/>
      <c r="C315" s="41"/>
      <c r="D315" s="194" t="s">
        <v>501</v>
      </c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5"/>
      <c r="Q315" s="181">
        <f>Q336</f>
        <v>1394553.96</v>
      </c>
      <c r="R315" s="182"/>
      <c r="S315" s="183"/>
      <c r="T315" s="112">
        <f>T336</f>
        <v>1394553.96</v>
      </c>
      <c r="U315" s="13"/>
      <c r="V315" s="54"/>
      <c r="W315" s="142"/>
    </row>
    <row r="316" spans="1:45" s="1" customFormat="1" ht="15" customHeight="1" x14ac:dyDescent="0.2">
      <c r="A316" s="97" t="s">
        <v>129</v>
      </c>
      <c r="B316" s="40"/>
      <c r="C316" s="41"/>
      <c r="D316" s="187" t="s">
        <v>396</v>
      </c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8"/>
      <c r="Q316" s="181">
        <f>Q329</f>
        <v>21020</v>
      </c>
      <c r="R316" s="182"/>
      <c r="S316" s="183"/>
      <c r="T316" s="112">
        <f>T329</f>
        <v>0</v>
      </c>
      <c r="U316" s="13">
        <f t="shared" si="8"/>
        <v>21020</v>
      </c>
      <c r="V316" s="54"/>
      <c r="W316" s="142"/>
    </row>
    <row r="317" spans="1:45" s="1" customFormat="1" ht="15" customHeight="1" x14ac:dyDescent="0.2">
      <c r="A317" s="97" t="s">
        <v>132</v>
      </c>
      <c r="B317" s="40"/>
      <c r="C317" s="41"/>
      <c r="D317" s="187" t="s">
        <v>337</v>
      </c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8"/>
      <c r="Q317" s="181">
        <f>Q325+Q330</f>
        <v>108980</v>
      </c>
      <c r="R317" s="182"/>
      <c r="S317" s="183"/>
      <c r="T317" s="112">
        <f>T325+T330</f>
        <v>108980</v>
      </c>
      <c r="U317" s="13">
        <f t="shared" si="8"/>
        <v>0</v>
      </c>
      <c r="V317" s="54"/>
      <c r="W317" s="142"/>
    </row>
    <row r="318" spans="1:45" s="1" customFormat="1" ht="15" customHeight="1" x14ac:dyDescent="0.2">
      <c r="A318" s="97" t="s">
        <v>133</v>
      </c>
      <c r="B318" s="40"/>
      <c r="C318" s="41"/>
      <c r="D318" s="187" t="s">
        <v>338</v>
      </c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8"/>
      <c r="Q318" s="181">
        <f>Q319</f>
        <v>100000</v>
      </c>
      <c r="R318" s="182"/>
      <c r="S318" s="183"/>
      <c r="T318" s="112">
        <f>T319</f>
        <v>99990.35</v>
      </c>
      <c r="U318" s="13">
        <f t="shared" si="8"/>
        <v>9.6499999999941792</v>
      </c>
      <c r="V318" s="54"/>
      <c r="W318" s="142"/>
    </row>
    <row r="319" spans="1:45" s="1" customFormat="1" ht="15" customHeight="1" x14ac:dyDescent="0.2">
      <c r="A319" s="97" t="s">
        <v>171</v>
      </c>
      <c r="B319" s="40"/>
      <c r="C319" s="41"/>
      <c r="D319" s="187" t="s">
        <v>339</v>
      </c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8"/>
      <c r="Q319" s="181">
        <f>Q332</f>
        <v>100000</v>
      </c>
      <c r="R319" s="182"/>
      <c r="S319" s="183"/>
      <c r="T319" s="112">
        <f>T332</f>
        <v>99990.35</v>
      </c>
      <c r="U319" s="13">
        <f t="shared" si="8"/>
        <v>9.6499999999941792</v>
      </c>
      <c r="V319" s="54"/>
      <c r="W319" s="142"/>
    </row>
    <row r="320" spans="1:45" s="1" customFormat="1" ht="15" customHeight="1" x14ac:dyDescent="0.25">
      <c r="A320" s="100" t="s">
        <v>384</v>
      </c>
      <c r="B320" s="40"/>
      <c r="C320" s="41"/>
      <c r="D320" s="189" t="s">
        <v>385</v>
      </c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90"/>
      <c r="Q320" s="184">
        <f>Q321</f>
        <v>933211.84</v>
      </c>
      <c r="R320" s="185"/>
      <c r="S320" s="186"/>
      <c r="T320" s="138">
        <f>T321</f>
        <v>933211.84</v>
      </c>
      <c r="U320" s="42">
        <f t="shared" ref="U320:U325" si="9">Q320-T320</f>
        <v>0</v>
      </c>
      <c r="V320" s="54"/>
      <c r="W320" s="142"/>
    </row>
    <row r="321" spans="1:23" s="1" customFormat="1" ht="15" customHeight="1" x14ac:dyDescent="0.2">
      <c r="A321" s="97" t="s">
        <v>157</v>
      </c>
      <c r="B321" s="40"/>
      <c r="C321" s="41"/>
      <c r="D321" s="187" t="s">
        <v>414</v>
      </c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8"/>
      <c r="Q321" s="181">
        <f>Q322+Q325</f>
        <v>933211.84</v>
      </c>
      <c r="R321" s="182"/>
      <c r="S321" s="183"/>
      <c r="T321" s="112">
        <f>T322+T325</f>
        <v>933211.84</v>
      </c>
      <c r="U321" s="13">
        <f t="shared" si="9"/>
        <v>0</v>
      </c>
      <c r="V321" s="54"/>
      <c r="W321" s="142"/>
    </row>
    <row r="322" spans="1:23" s="1" customFormat="1" ht="15" customHeight="1" x14ac:dyDescent="0.2">
      <c r="A322" s="97" t="s">
        <v>120</v>
      </c>
      <c r="B322" s="40"/>
      <c r="C322" s="41"/>
      <c r="D322" s="187" t="s">
        <v>415</v>
      </c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8"/>
      <c r="Q322" s="181">
        <f>Q323+Q324</f>
        <v>903211.84</v>
      </c>
      <c r="R322" s="182"/>
      <c r="S322" s="183"/>
      <c r="T322" s="112">
        <f>T323+T324</f>
        <v>903211.84</v>
      </c>
      <c r="U322" s="13">
        <f t="shared" si="9"/>
        <v>0</v>
      </c>
      <c r="V322" s="54"/>
      <c r="W322" s="142"/>
    </row>
    <row r="323" spans="1:23" s="1" customFormat="1" ht="15" customHeight="1" x14ac:dyDescent="0.2">
      <c r="A323" s="97" t="s">
        <v>121</v>
      </c>
      <c r="B323" s="40"/>
      <c r="C323" s="41"/>
      <c r="D323" s="187" t="s">
        <v>386</v>
      </c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8"/>
      <c r="Q323" s="181">
        <v>693711.08</v>
      </c>
      <c r="R323" s="182"/>
      <c r="S323" s="183"/>
      <c r="T323" s="112">
        <v>693711.08</v>
      </c>
      <c r="U323" s="13">
        <f t="shared" si="9"/>
        <v>0</v>
      </c>
      <c r="V323" s="54"/>
      <c r="W323" s="142"/>
    </row>
    <row r="324" spans="1:23" s="1" customFormat="1" ht="15" customHeight="1" x14ac:dyDescent="0.2">
      <c r="A324" s="97" t="s">
        <v>123</v>
      </c>
      <c r="B324" s="40"/>
      <c r="C324" s="41"/>
      <c r="D324" s="187" t="s">
        <v>387</v>
      </c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8"/>
      <c r="Q324" s="181">
        <v>209500.76</v>
      </c>
      <c r="R324" s="182"/>
      <c r="S324" s="183"/>
      <c r="T324" s="112">
        <v>209500.76</v>
      </c>
      <c r="U324" s="13">
        <f t="shared" si="9"/>
        <v>0</v>
      </c>
      <c r="V324" s="54"/>
      <c r="W324" s="142"/>
    </row>
    <row r="325" spans="1:23" s="1" customFormat="1" ht="15" customHeight="1" x14ac:dyDescent="0.2">
      <c r="A325" s="97" t="s">
        <v>132</v>
      </c>
      <c r="B325" s="40"/>
      <c r="C325" s="41"/>
      <c r="D325" s="187" t="s">
        <v>388</v>
      </c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8"/>
      <c r="Q325" s="181">
        <v>30000</v>
      </c>
      <c r="R325" s="182"/>
      <c r="S325" s="183"/>
      <c r="T325" s="112">
        <v>30000</v>
      </c>
      <c r="U325" s="13">
        <f t="shared" si="9"/>
        <v>0</v>
      </c>
      <c r="V325" s="54"/>
      <c r="W325" s="142"/>
    </row>
    <row r="326" spans="1:23" s="1" customFormat="1" ht="15" customHeight="1" x14ac:dyDescent="0.25">
      <c r="A326" s="100" t="s">
        <v>326</v>
      </c>
      <c r="B326" s="40"/>
      <c r="C326" s="41"/>
      <c r="D326" s="189" t="s">
        <v>327</v>
      </c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90"/>
      <c r="Q326" s="184">
        <f>Q327+Q331</f>
        <v>200000</v>
      </c>
      <c r="R326" s="185"/>
      <c r="S326" s="186"/>
      <c r="T326" s="138">
        <f>T327+T331</f>
        <v>178970.35</v>
      </c>
      <c r="U326" s="42">
        <f t="shared" si="8"/>
        <v>21029.649999999994</v>
      </c>
      <c r="V326" s="54"/>
      <c r="W326" s="142"/>
    </row>
    <row r="327" spans="1:23" s="1" customFormat="1" ht="15" customHeight="1" x14ac:dyDescent="0.2">
      <c r="A327" s="97" t="s">
        <v>157</v>
      </c>
      <c r="B327" s="40"/>
      <c r="C327" s="41"/>
      <c r="D327" s="187" t="s">
        <v>340</v>
      </c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8"/>
      <c r="Q327" s="181">
        <f>Q328+Q330</f>
        <v>100000</v>
      </c>
      <c r="R327" s="182"/>
      <c r="S327" s="183"/>
      <c r="T327" s="112">
        <f>T328+T330</f>
        <v>78980</v>
      </c>
      <c r="U327" s="13">
        <f t="shared" si="8"/>
        <v>21020</v>
      </c>
      <c r="V327" s="54"/>
      <c r="W327" s="142"/>
    </row>
    <row r="328" spans="1:23" s="1" customFormat="1" ht="15" customHeight="1" x14ac:dyDescent="0.2">
      <c r="A328" s="97" t="s">
        <v>124</v>
      </c>
      <c r="B328" s="40"/>
      <c r="C328" s="41"/>
      <c r="D328" s="187" t="s">
        <v>341</v>
      </c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8"/>
      <c r="Q328" s="181">
        <f>Q329</f>
        <v>21020</v>
      </c>
      <c r="R328" s="182"/>
      <c r="S328" s="183"/>
      <c r="T328" s="112">
        <v>0</v>
      </c>
      <c r="U328" s="13">
        <f t="shared" si="8"/>
        <v>21020</v>
      </c>
      <c r="V328" s="54"/>
      <c r="W328" s="142"/>
    </row>
    <row r="329" spans="1:23" s="1" customFormat="1" ht="15" customHeight="1" x14ac:dyDescent="0.2">
      <c r="A329" s="97" t="s">
        <v>129</v>
      </c>
      <c r="B329" s="40"/>
      <c r="C329" s="41"/>
      <c r="D329" s="194" t="s">
        <v>394</v>
      </c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5"/>
      <c r="Q329" s="181">
        <v>21020</v>
      </c>
      <c r="R329" s="182"/>
      <c r="S329" s="183"/>
      <c r="T329" s="112">
        <v>0</v>
      </c>
      <c r="U329" s="13">
        <f t="shared" si="8"/>
        <v>21020</v>
      </c>
      <c r="V329" s="54"/>
      <c r="W329" s="142"/>
    </row>
    <row r="330" spans="1:23" s="1" customFormat="1" ht="15" customHeight="1" x14ac:dyDescent="0.2">
      <c r="A330" s="97" t="s">
        <v>132</v>
      </c>
      <c r="B330" s="40"/>
      <c r="C330" s="41"/>
      <c r="D330" s="187" t="s">
        <v>342</v>
      </c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8"/>
      <c r="Q330" s="181">
        <v>78980</v>
      </c>
      <c r="R330" s="182"/>
      <c r="S330" s="183"/>
      <c r="T330" s="112">
        <v>78980</v>
      </c>
      <c r="U330" s="13">
        <f t="shared" si="8"/>
        <v>0</v>
      </c>
      <c r="V330" s="54"/>
      <c r="W330" s="142"/>
    </row>
    <row r="331" spans="1:23" s="1" customFormat="1" ht="15" customHeight="1" x14ac:dyDescent="0.2">
      <c r="A331" s="97" t="s">
        <v>133</v>
      </c>
      <c r="B331" s="40"/>
      <c r="C331" s="41"/>
      <c r="D331" s="187" t="s">
        <v>468</v>
      </c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8"/>
      <c r="Q331" s="181">
        <f>Q332</f>
        <v>100000</v>
      </c>
      <c r="R331" s="182"/>
      <c r="S331" s="183"/>
      <c r="T331" s="112">
        <f>T332</f>
        <v>99990.35</v>
      </c>
      <c r="U331" s="13">
        <f t="shared" si="8"/>
        <v>9.6499999999941792</v>
      </c>
      <c r="V331" s="54"/>
      <c r="W331" s="142"/>
    </row>
    <row r="332" spans="1:23" s="1" customFormat="1" ht="15" customHeight="1" x14ac:dyDescent="0.2">
      <c r="A332" s="97" t="s">
        <v>171</v>
      </c>
      <c r="B332" s="40"/>
      <c r="C332" s="41"/>
      <c r="D332" s="187" t="s">
        <v>467</v>
      </c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8"/>
      <c r="Q332" s="181">
        <v>100000</v>
      </c>
      <c r="R332" s="182"/>
      <c r="S332" s="183"/>
      <c r="T332" s="112">
        <v>99990.35</v>
      </c>
      <c r="U332" s="13">
        <f t="shared" si="8"/>
        <v>9.6499999999941792</v>
      </c>
      <c r="V332" s="54"/>
      <c r="W332" s="142"/>
    </row>
    <row r="333" spans="1:23" s="1" customFormat="1" ht="15" customHeight="1" x14ac:dyDescent="0.25">
      <c r="A333" s="144" t="s">
        <v>500</v>
      </c>
      <c r="B333" s="40"/>
      <c r="C333" s="41"/>
      <c r="D333" s="189" t="s">
        <v>499</v>
      </c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90"/>
      <c r="Q333" s="184">
        <f>Q334</f>
        <v>1394553.96</v>
      </c>
      <c r="R333" s="185"/>
      <c r="S333" s="186"/>
      <c r="T333" s="138">
        <f>T334</f>
        <v>1394553.96</v>
      </c>
      <c r="U333" s="42">
        <f>Q333-T333</f>
        <v>0</v>
      </c>
      <c r="V333" s="54"/>
      <c r="W333" s="142"/>
    </row>
    <row r="334" spans="1:23" s="1" customFormat="1" ht="15" customHeight="1" x14ac:dyDescent="0.2">
      <c r="A334" s="97" t="s">
        <v>157</v>
      </c>
      <c r="B334" s="40"/>
      <c r="C334" s="41"/>
      <c r="D334" s="187" t="s">
        <v>505</v>
      </c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8"/>
      <c r="Q334" s="181">
        <f>Q335</f>
        <v>1394553.96</v>
      </c>
      <c r="R334" s="182"/>
      <c r="S334" s="183"/>
      <c r="T334" s="112">
        <f>T335</f>
        <v>1394553.96</v>
      </c>
      <c r="U334" s="13">
        <f>Q334-T334</f>
        <v>0</v>
      </c>
      <c r="V334" s="54"/>
      <c r="W334" s="142"/>
    </row>
    <row r="335" spans="1:23" s="1" customFormat="1" ht="15" customHeight="1" x14ac:dyDescent="0.2">
      <c r="A335" s="97" t="s">
        <v>124</v>
      </c>
      <c r="B335" s="40"/>
      <c r="C335" s="41"/>
      <c r="D335" s="187" t="s">
        <v>506</v>
      </c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8"/>
      <c r="Q335" s="181">
        <f>Q336</f>
        <v>1394553.96</v>
      </c>
      <c r="R335" s="182"/>
      <c r="S335" s="183"/>
      <c r="T335" s="112">
        <f>T336</f>
        <v>1394553.96</v>
      </c>
      <c r="U335" s="13">
        <f>Q335-T335</f>
        <v>0</v>
      </c>
      <c r="V335" s="54"/>
      <c r="W335" s="142"/>
    </row>
    <row r="336" spans="1:23" s="1" customFormat="1" ht="15" customHeight="1" x14ac:dyDescent="0.2">
      <c r="A336" s="97" t="s">
        <v>128</v>
      </c>
      <c r="B336" s="40"/>
      <c r="C336" s="41"/>
      <c r="D336" s="194" t="s">
        <v>507</v>
      </c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5"/>
      <c r="Q336" s="181">
        <v>1394553.96</v>
      </c>
      <c r="R336" s="182"/>
      <c r="S336" s="183"/>
      <c r="T336" s="112">
        <v>1394553.96</v>
      </c>
      <c r="U336" s="13">
        <f>Q336-T336</f>
        <v>0</v>
      </c>
      <c r="V336" s="54"/>
      <c r="W336" s="142"/>
    </row>
    <row r="337" spans="1:23" s="52" customFormat="1" ht="15" customHeight="1" x14ac:dyDescent="0.25">
      <c r="A337" s="98" t="s">
        <v>418</v>
      </c>
      <c r="B337" s="49"/>
      <c r="C337" s="50"/>
      <c r="D337" s="208" t="s">
        <v>404</v>
      </c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9"/>
      <c r="Q337" s="184">
        <f>Q338</f>
        <v>716907.59</v>
      </c>
      <c r="R337" s="185"/>
      <c r="S337" s="186"/>
      <c r="T337" s="138">
        <f>T338</f>
        <v>716907.59</v>
      </c>
      <c r="U337" s="42">
        <f t="shared" ref="U337:U342" si="10">Q337-T337</f>
        <v>0</v>
      </c>
      <c r="V337" s="55"/>
      <c r="W337" s="142"/>
    </row>
    <row r="338" spans="1:23" s="1" customFormat="1" ht="15" customHeight="1" x14ac:dyDescent="0.25">
      <c r="A338" s="97" t="s">
        <v>157</v>
      </c>
      <c r="B338" s="40"/>
      <c r="C338" s="41"/>
      <c r="D338" s="187" t="s">
        <v>405</v>
      </c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8"/>
      <c r="Q338" s="181">
        <f>Q339+Q342</f>
        <v>716907.59</v>
      </c>
      <c r="R338" s="182"/>
      <c r="S338" s="183"/>
      <c r="T338" s="112">
        <f>T339+T342</f>
        <v>716907.59</v>
      </c>
      <c r="U338" s="13">
        <f t="shared" si="10"/>
        <v>0</v>
      </c>
      <c r="V338" s="59"/>
      <c r="W338" s="142"/>
    </row>
    <row r="339" spans="1:23" s="1" customFormat="1" ht="15" customHeight="1" x14ac:dyDescent="0.25">
      <c r="A339" s="97" t="s">
        <v>120</v>
      </c>
      <c r="B339" s="40"/>
      <c r="C339" s="41"/>
      <c r="D339" s="187" t="s">
        <v>410</v>
      </c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8"/>
      <c r="Q339" s="181">
        <f>Q340+Q341</f>
        <v>640337.18999999994</v>
      </c>
      <c r="R339" s="182"/>
      <c r="S339" s="183"/>
      <c r="T339" s="112">
        <f>T340+T341</f>
        <v>640337.18999999994</v>
      </c>
      <c r="U339" s="13">
        <f t="shared" si="10"/>
        <v>0</v>
      </c>
      <c r="V339" s="59"/>
      <c r="W339" s="142"/>
    </row>
    <row r="340" spans="1:23" s="1" customFormat="1" ht="15" customHeight="1" x14ac:dyDescent="0.25">
      <c r="A340" s="97" t="s">
        <v>121</v>
      </c>
      <c r="B340" s="40"/>
      <c r="C340" s="41"/>
      <c r="D340" s="187" t="s">
        <v>406</v>
      </c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8"/>
      <c r="Q340" s="181">
        <f>Q347</f>
        <v>491810.45</v>
      </c>
      <c r="R340" s="182"/>
      <c r="S340" s="183"/>
      <c r="T340" s="112">
        <f>T347</f>
        <v>491810.45</v>
      </c>
      <c r="U340" s="13">
        <f t="shared" si="10"/>
        <v>0</v>
      </c>
      <c r="V340" s="59"/>
      <c r="W340" s="142"/>
    </row>
    <row r="341" spans="1:23" s="1" customFormat="1" ht="15" customHeight="1" x14ac:dyDescent="0.25">
      <c r="A341" s="97" t="s">
        <v>123</v>
      </c>
      <c r="B341" s="40"/>
      <c r="C341" s="41"/>
      <c r="D341" s="187" t="s">
        <v>407</v>
      </c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8"/>
      <c r="Q341" s="181">
        <f>Q348</f>
        <v>148526.74</v>
      </c>
      <c r="R341" s="182"/>
      <c r="S341" s="183"/>
      <c r="T341" s="112">
        <f>T348</f>
        <v>148526.74</v>
      </c>
      <c r="U341" s="13">
        <f t="shared" si="10"/>
        <v>0</v>
      </c>
      <c r="V341" s="59"/>
      <c r="W341" s="142"/>
    </row>
    <row r="342" spans="1:23" s="1" customFormat="1" ht="15" customHeight="1" x14ac:dyDescent="0.25">
      <c r="A342" s="97" t="s">
        <v>124</v>
      </c>
      <c r="B342" s="40"/>
      <c r="C342" s="41"/>
      <c r="D342" s="187" t="s">
        <v>408</v>
      </c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8"/>
      <c r="Q342" s="181">
        <f>Q343</f>
        <v>76570.399999999994</v>
      </c>
      <c r="R342" s="182"/>
      <c r="S342" s="183"/>
      <c r="T342" s="112">
        <f>T343</f>
        <v>76570.399999999994</v>
      </c>
      <c r="U342" s="13">
        <f t="shared" si="10"/>
        <v>0</v>
      </c>
      <c r="V342" s="59"/>
      <c r="W342" s="142"/>
    </row>
    <row r="343" spans="1:23" s="1" customFormat="1" ht="15" customHeight="1" x14ac:dyDescent="0.25">
      <c r="A343" s="97" t="s">
        <v>129</v>
      </c>
      <c r="B343" s="40"/>
      <c r="C343" s="41"/>
      <c r="D343" s="187" t="s">
        <v>409</v>
      </c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8"/>
      <c r="Q343" s="181">
        <f>Q350</f>
        <v>76570.399999999994</v>
      </c>
      <c r="R343" s="182"/>
      <c r="S343" s="183"/>
      <c r="T343" s="112">
        <f>T350</f>
        <v>76570.399999999994</v>
      </c>
      <c r="U343" s="13">
        <f t="shared" ref="U343:U350" si="11">Q343-T343</f>
        <v>0</v>
      </c>
      <c r="V343" s="59"/>
      <c r="W343" s="142"/>
    </row>
    <row r="344" spans="1:23" s="52" customFormat="1" ht="15" customHeight="1" x14ac:dyDescent="0.25">
      <c r="A344" s="98" t="s">
        <v>389</v>
      </c>
      <c r="B344" s="44"/>
      <c r="C344" s="45"/>
      <c r="D344" s="208" t="s">
        <v>390</v>
      </c>
      <c r="E344" s="208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9"/>
      <c r="Q344" s="184">
        <f>Q345</f>
        <v>716907.59</v>
      </c>
      <c r="R344" s="185"/>
      <c r="S344" s="186"/>
      <c r="T344" s="138">
        <f>T345</f>
        <v>716907.59</v>
      </c>
      <c r="U344" s="42">
        <f t="shared" si="11"/>
        <v>0</v>
      </c>
      <c r="V344" s="55"/>
      <c r="W344" s="142"/>
    </row>
    <row r="345" spans="1:23" s="1" customFormat="1" ht="15" customHeight="1" x14ac:dyDescent="0.25">
      <c r="A345" s="97" t="s">
        <v>157</v>
      </c>
      <c r="B345" s="57"/>
      <c r="C345" s="58"/>
      <c r="D345" s="187" t="s">
        <v>412</v>
      </c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8"/>
      <c r="Q345" s="181">
        <f>Q346+Q349</f>
        <v>716907.59</v>
      </c>
      <c r="R345" s="182"/>
      <c r="S345" s="183"/>
      <c r="T345" s="112">
        <f>T346+T349</f>
        <v>716907.59</v>
      </c>
      <c r="U345" s="13">
        <f t="shared" si="11"/>
        <v>0</v>
      </c>
      <c r="V345" s="59"/>
      <c r="W345" s="142"/>
    </row>
    <row r="346" spans="1:23" s="1" customFormat="1" ht="15" customHeight="1" x14ac:dyDescent="0.25">
      <c r="A346" s="97" t="s">
        <v>120</v>
      </c>
      <c r="B346" s="57"/>
      <c r="C346" s="58"/>
      <c r="D346" s="187" t="s">
        <v>413</v>
      </c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8"/>
      <c r="Q346" s="181">
        <f>Q347+Q348</f>
        <v>640337.18999999994</v>
      </c>
      <c r="R346" s="182"/>
      <c r="S346" s="183"/>
      <c r="T346" s="112">
        <f>T347+T348</f>
        <v>640337.18999999994</v>
      </c>
      <c r="U346" s="13">
        <f t="shared" si="11"/>
        <v>0</v>
      </c>
      <c r="V346" s="59"/>
      <c r="W346" s="142"/>
    </row>
    <row r="347" spans="1:23" s="1" customFormat="1" ht="15" customHeight="1" x14ac:dyDescent="0.25">
      <c r="A347" s="97" t="s">
        <v>121</v>
      </c>
      <c r="B347" s="40"/>
      <c r="C347" s="41"/>
      <c r="D347" s="187" t="s">
        <v>391</v>
      </c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8"/>
      <c r="Q347" s="181">
        <v>491810.45</v>
      </c>
      <c r="R347" s="182"/>
      <c r="S347" s="183"/>
      <c r="T347" s="112">
        <v>491810.45</v>
      </c>
      <c r="U347" s="13">
        <f t="shared" si="11"/>
        <v>0</v>
      </c>
      <c r="V347" s="59"/>
      <c r="W347" s="142"/>
    </row>
    <row r="348" spans="1:23" s="1" customFormat="1" ht="15" customHeight="1" x14ac:dyDescent="0.25">
      <c r="A348" s="97" t="s">
        <v>123</v>
      </c>
      <c r="B348" s="40"/>
      <c r="C348" s="41"/>
      <c r="D348" s="187" t="s">
        <v>392</v>
      </c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8"/>
      <c r="Q348" s="181">
        <v>148526.74</v>
      </c>
      <c r="R348" s="182"/>
      <c r="S348" s="183"/>
      <c r="T348" s="112">
        <v>148526.74</v>
      </c>
      <c r="U348" s="13">
        <f t="shared" si="11"/>
        <v>0</v>
      </c>
      <c r="V348" s="59"/>
      <c r="W348" s="142"/>
    </row>
    <row r="349" spans="1:23" s="1" customFormat="1" ht="15" customHeight="1" x14ac:dyDescent="0.25">
      <c r="A349" s="97" t="s">
        <v>124</v>
      </c>
      <c r="B349" s="40"/>
      <c r="C349" s="41"/>
      <c r="D349" s="187" t="s">
        <v>411</v>
      </c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8"/>
      <c r="Q349" s="181">
        <f>Q350</f>
        <v>76570.399999999994</v>
      </c>
      <c r="R349" s="182"/>
      <c r="S349" s="183"/>
      <c r="T349" s="112">
        <f>T350</f>
        <v>76570.399999999994</v>
      </c>
      <c r="U349" s="13">
        <f t="shared" si="11"/>
        <v>0</v>
      </c>
      <c r="V349" s="59"/>
      <c r="W349" s="142"/>
    </row>
    <row r="350" spans="1:23" s="1" customFormat="1" ht="15" customHeight="1" x14ac:dyDescent="0.25">
      <c r="A350" s="97" t="s">
        <v>129</v>
      </c>
      <c r="B350" s="40"/>
      <c r="C350" s="41"/>
      <c r="D350" s="187" t="s">
        <v>393</v>
      </c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8"/>
      <c r="Q350" s="181">
        <v>76570.399999999994</v>
      </c>
      <c r="R350" s="182"/>
      <c r="S350" s="183"/>
      <c r="T350" s="112">
        <v>76570.399999999994</v>
      </c>
      <c r="U350" s="13">
        <f t="shared" si="11"/>
        <v>0</v>
      </c>
      <c r="V350" s="59"/>
      <c r="W350" s="142"/>
    </row>
    <row r="351" spans="1:23" s="1" customFormat="1" ht="47.45" customHeight="1" x14ac:dyDescent="0.25">
      <c r="A351" s="100" t="s">
        <v>328</v>
      </c>
      <c r="B351" s="40"/>
      <c r="C351" s="41"/>
      <c r="D351" s="189" t="s">
        <v>329</v>
      </c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90"/>
      <c r="Q351" s="184">
        <f>Q352</f>
        <v>519300</v>
      </c>
      <c r="R351" s="185"/>
      <c r="S351" s="186"/>
      <c r="T351" s="138">
        <f>T355</f>
        <v>519300</v>
      </c>
      <c r="U351" s="42">
        <f t="shared" si="8"/>
        <v>0</v>
      </c>
      <c r="V351" s="54"/>
      <c r="W351" s="142"/>
    </row>
    <row r="352" spans="1:23" s="1" customFormat="1" ht="15" customHeight="1" x14ac:dyDescent="0.2">
      <c r="A352" s="97" t="s">
        <v>157</v>
      </c>
      <c r="B352" s="40"/>
      <c r="C352" s="41"/>
      <c r="D352" s="187" t="s">
        <v>343</v>
      </c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8"/>
      <c r="Q352" s="181">
        <f>Q356</f>
        <v>519300</v>
      </c>
      <c r="R352" s="182"/>
      <c r="S352" s="183"/>
      <c r="T352" s="112">
        <f>T356</f>
        <v>519300</v>
      </c>
      <c r="U352" s="13">
        <f t="shared" si="8"/>
        <v>0</v>
      </c>
      <c r="V352" s="54"/>
      <c r="W352" s="142"/>
    </row>
    <row r="353" spans="1:23" s="1" customFormat="1" ht="15" customHeight="1" x14ac:dyDescent="0.2">
      <c r="A353" s="97" t="s">
        <v>130</v>
      </c>
      <c r="B353" s="40"/>
      <c r="C353" s="41"/>
      <c r="D353" s="187" t="s">
        <v>344</v>
      </c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8"/>
      <c r="Q353" s="181">
        <f>Q357</f>
        <v>519300</v>
      </c>
      <c r="R353" s="182"/>
      <c r="S353" s="183"/>
      <c r="T353" s="112">
        <f>T357</f>
        <v>519300</v>
      </c>
      <c r="U353" s="13">
        <f t="shared" si="8"/>
        <v>0</v>
      </c>
      <c r="V353" s="54"/>
      <c r="W353" s="142"/>
    </row>
    <row r="354" spans="1:23" s="1" customFormat="1" ht="30" customHeight="1" x14ac:dyDescent="0.2">
      <c r="A354" s="97" t="s">
        <v>131</v>
      </c>
      <c r="B354" s="40"/>
      <c r="C354" s="41"/>
      <c r="D354" s="187" t="s">
        <v>345</v>
      </c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8"/>
      <c r="Q354" s="181">
        <f>Q358</f>
        <v>519300</v>
      </c>
      <c r="R354" s="182"/>
      <c r="S354" s="183"/>
      <c r="T354" s="112">
        <f>T358</f>
        <v>519300</v>
      </c>
      <c r="U354" s="13">
        <f t="shared" si="8"/>
        <v>0</v>
      </c>
      <c r="V354" s="54"/>
      <c r="W354" s="142"/>
    </row>
    <row r="355" spans="1:23" s="1" customFormat="1" ht="47.45" customHeight="1" x14ac:dyDescent="0.25">
      <c r="A355" s="100" t="s">
        <v>460</v>
      </c>
      <c r="B355" s="40"/>
      <c r="C355" s="41"/>
      <c r="D355" s="189" t="s">
        <v>346</v>
      </c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90"/>
      <c r="Q355" s="184">
        <f>Q356</f>
        <v>519300</v>
      </c>
      <c r="R355" s="185"/>
      <c r="S355" s="186"/>
      <c r="T355" s="138">
        <f>T356</f>
        <v>519300</v>
      </c>
      <c r="U355" s="42">
        <f t="shared" si="8"/>
        <v>0</v>
      </c>
      <c r="V355" s="54"/>
      <c r="W355" s="142"/>
    </row>
    <row r="356" spans="1:23" s="1" customFormat="1" ht="15" customHeight="1" x14ac:dyDescent="0.2">
      <c r="A356" s="97" t="s">
        <v>157</v>
      </c>
      <c r="B356" s="40"/>
      <c r="C356" s="41"/>
      <c r="D356" s="187" t="s">
        <v>347</v>
      </c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8"/>
      <c r="Q356" s="181">
        <f>Q357</f>
        <v>519300</v>
      </c>
      <c r="R356" s="182"/>
      <c r="S356" s="183"/>
      <c r="T356" s="112">
        <f>T357</f>
        <v>519300</v>
      </c>
      <c r="U356" s="13">
        <f t="shared" si="8"/>
        <v>0</v>
      </c>
      <c r="V356" s="54"/>
      <c r="W356" s="142"/>
    </row>
    <row r="357" spans="1:23" s="1" customFormat="1" ht="15" customHeight="1" x14ac:dyDescent="0.2">
      <c r="A357" s="97" t="s">
        <v>130</v>
      </c>
      <c r="B357" s="40"/>
      <c r="C357" s="41"/>
      <c r="D357" s="187" t="s">
        <v>348</v>
      </c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8"/>
      <c r="Q357" s="181">
        <f>Q358</f>
        <v>519300</v>
      </c>
      <c r="R357" s="182"/>
      <c r="S357" s="183"/>
      <c r="T357" s="112">
        <f>T358</f>
        <v>519300</v>
      </c>
      <c r="U357" s="13">
        <f t="shared" si="8"/>
        <v>0</v>
      </c>
      <c r="V357" s="54"/>
      <c r="W357" s="142"/>
    </row>
    <row r="358" spans="1:23" s="1" customFormat="1" ht="28.15" customHeight="1" x14ac:dyDescent="0.2">
      <c r="A358" s="97" t="s">
        <v>131</v>
      </c>
      <c r="B358" s="40"/>
      <c r="C358" s="41"/>
      <c r="D358" s="187" t="s">
        <v>349</v>
      </c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8"/>
      <c r="Q358" s="181">
        <v>519300</v>
      </c>
      <c r="R358" s="182"/>
      <c r="S358" s="183"/>
      <c r="T358" s="112">
        <v>519300</v>
      </c>
      <c r="U358" s="13">
        <f t="shared" si="8"/>
        <v>0</v>
      </c>
      <c r="V358" s="54"/>
      <c r="W358" s="142"/>
    </row>
    <row r="359" spans="1:23" s="1" customFormat="1" ht="15" customHeight="1" thickBot="1" x14ac:dyDescent="0.25">
      <c r="A359" s="94"/>
      <c r="B359" s="62"/>
      <c r="C359" s="63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5"/>
      <c r="Q359" s="207" t="s">
        <v>28</v>
      </c>
      <c r="R359" s="207"/>
      <c r="S359" s="207"/>
      <c r="T359" s="32" t="s">
        <v>28</v>
      </c>
      <c r="U359" s="64" t="s">
        <v>28</v>
      </c>
      <c r="V359" s="54"/>
      <c r="W359" s="142"/>
    </row>
    <row r="360" spans="1:23" s="1" customFormat="1" ht="15" customHeight="1" thickBot="1" x14ac:dyDescent="0.25">
      <c r="A360" s="101" t="s">
        <v>34</v>
      </c>
      <c r="B360" s="65">
        <v>450</v>
      </c>
      <c r="C360" s="211" t="s">
        <v>419</v>
      </c>
      <c r="D360" s="212"/>
      <c r="E360" s="212"/>
      <c r="F360" s="212"/>
      <c r="G360" s="212"/>
      <c r="H360" s="212"/>
      <c r="I360" s="212"/>
      <c r="J360" s="212"/>
      <c r="K360" s="212"/>
      <c r="L360" s="212"/>
      <c r="M360" s="212"/>
      <c r="N360" s="212"/>
      <c r="O360" s="212"/>
      <c r="P360" s="213"/>
      <c r="Q360" s="222">
        <f>Q14-Q113</f>
        <v>-960000</v>
      </c>
      <c r="R360" s="223"/>
      <c r="S360" s="224"/>
      <c r="T360" s="67">
        <f>T14-T113</f>
        <v>20943369.860000007</v>
      </c>
      <c r="U360" s="66" t="s">
        <v>25</v>
      </c>
      <c r="V360" s="54"/>
      <c r="W360" s="142"/>
    </row>
    <row r="361" spans="1:23" s="1" customFormat="1" ht="15" customHeight="1" x14ac:dyDescent="0.2">
      <c r="A361" s="78"/>
      <c r="Q361" s="140"/>
      <c r="R361" s="140"/>
      <c r="S361" s="140"/>
      <c r="T361" s="246" t="s">
        <v>35</v>
      </c>
      <c r="U361" s="246"/>
      <c r="V361" s="54"/>
      <c r="W361" s="142"/>
    </row>
    <row r="362" spans="1:23" s="1" customFormat="1" ht="15" customHeight="1" x14ac:dyDescent="0.25">
      <c r="A362" s="247" t="s">
        <v>36</v>
      </c>
      <c r="B362" s="247"/>
      <c r="C362" s="247"/>
      <c r="D362" s="247"/>
      <c r="E362" s="247"/>
      <c r="F362" s="247"/>
      <c r="G362" s="247"/>
      <c r="H362" s="247"/>
      <c r="I362" s="247"/>
      <c r="J362" s="247"/>
      <c r="K362" s="247"/>
      <c r="L362" s="247"/>
      <c r="M362" s="247"/>
      <c r="N362" s="247"/>
      <c r="O362" s="247"/>
      <c r="P362" s="247"/>
      <c r="Q362" s="247"/>
      <c r="R362" s="247"/>
      <c r="S362" s="247"/>
      <c r="T362" s="247"/>
      <c r="U362" s="247"/>
      <c r="V362" s="54"/>
      <c r="W362" s="142"/>
    </row>
    <row r="363" spans="1:23" s="1" customFormat="1" ht="15" customHeight="1" thickBot="1" x14ac:dyDescent="0.25">
      <c r="A363" s="78"/>
      <c r="Q363" s="140"/>
      <c r="R363" s="140"/>
      <c r="S363" s="140"/>
      <c r="T363" s="140"/>
      <c r="V363" s="54"/>
      <c r="W363" s="142"/>
    </row>
    <row r="364" spans="1:23" s="1" customFormat="1" ht="53.45" customHeight="1" x14ac:dyDescent="0.2">
      <c r="A364" s="102" t="s">
        <v>18</v>
      </c>
      <c r="B364" s="68" t="s">
        <v>19</v>
      </c>
      <c r="C364" s="238" t="s">
        <v>37</v>
      </c>
      <c r="D364" s="238"/>
      <c r="E364" s="238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9" t="s">
        <v>32</v>
      </c>
      <c r="R364" s="239"/>
      <c r="S364" s="239"/>
      <c r="T364" s="179" t="s">
        <v>22</v>
      </c>
      <c r="U364" s="69" t="s">
        <v>23</v>
      </c>
      <c r="V364" s="54"/>
      <c r="W364" s="142"/>
    </row>
    <row r="365" spans="1:23" s="1" customFormat="1" ht="17.45" customHeight="1" thickBot="1" x14ac:dyDescent="0.25">
      <c r="A365" s="103">
        <v>1</v>
      </c>
      <c r="B365" s="7">
        <v>2</v>
      </c>
      <c r="C365" s="240">
        <v>3</v>
      </c>
      <c r="D365" s="240"/>
      <c r="E365" s="240"/>
      <c r="F365" s="240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1">
        <v>4</v>
      </c>
      <c r="R365" s="241"/>
      <c r="S365" s="242"/>
      <c r="T365" s="172">
        <v>5</v>
      </c>
      <c r="U365" s="125">
        <v>6</v>
      </c>
      <c r="V365" s="54"/>
      <c r="W365" s="142"/>
    </row>
    <row r="366" spans="1:23" s="1" customFormat="1" ht="25.15" customHeight="1" x14ac:dyDescent="0.25">
      <c r="A366" s="146" t="s">
        <v>38</v>
      </c>
      <c r="B366" s="70">
        <v>500</v>
      </c>
      <c r="C366" s="210" t="s">
        <v>450</v>
      </c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43">
        <v>960000</v>
      </c>
      <c r="R366" s="243"/>
      <c r="S366" s="243"/>
      <c r="T366" s="148">
        <f>-T360</f>
        <v>-20943369.860000007</v>
      </c>
      <c r="U366" s="149">
        <f>Q366-T366</f>
        <v>21903369.860000007</v>
      </c>
      <c r="V366" s="59"/>
      <c r="W366" s="142"/>
    </row>
    <row r="367" spans="1:23" s="1" customFormat="1" ht="19.899999999999999" customHeight="1" x14ac:dyDescent="0.2">
      <c r="A367" s="110" t="s">
        <v>39</v>
      </c>
      <c r="B367" s="71">
        <v>700</v>
      </c>
      <c r="C367" s="244" t="s">
        <v>451</v>
      </c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5"/>
      <c r="Q367" s="197">
        <v>960000</v>
      </c>
      <c r="R367" s="197"/>
      <c r="S367" s="197"/>
      <c r="T367" s="115">
        <f>-T360</f>
        <v>-20943369.860000007</v>
      </c>
      <c r="U367" s="116" t="s">
        <v>40</v>
      </c>
      <c r="V367" s="54"/>
      <c r="W367" s="142"/>
    </row>
    <row r="368" spans="1:23" s="1" customFormat="1" ht="25.15" customHeight="1" x14ac:dyDescent="0.2">
      <c r="A368" s="110" t="s">
        <v>350</v>
      </c>
      <c r="B368" s="72">
        <v>700</v>
      </c>
      <c r="C368" s="219" t="s">
        <v>452</v>
      </c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1"/>
      <c r="Q368" s="197">
        <v>960000</v>
      </c>
      <c r="R368" s="197"/>
      <c r="S368" s="197"/>
      <c r="T368" s="115">
        <f>-T360</f>
        <v>-20943369.860000007</v>
      </c>
      <c r="U368" s="116" t="s">
        <v>40</v>
      </c>
      <c r="V368" s="54"/>
      <c r="W368" s="142"/>
    </row>
    <row r="369" spans="1:23" s="1" customFormat="1" ht="19.899999999999999" customHeight="1" x14ac:dyDescent="0.2">
      <c r="A369" s="109" t="s">
        <v>351</v>
      </c>
      <c r="B369" s="71">
        <v>710</v>
      </c>
      <c r="C369" s="191" t="s">
        <v>453</v>
      </c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3"/>
      <c r="Q369" s="196">
        <v>-67402412.530000001</v>
      </c>
      <c r="R369" s="196"/>
      <c r="S369" s="196"/>
      <c r="T369" s="115">
        <v>-67794384.019999996</v>
      </c>
      <c r="U369" s="116" t="s">
        <v>40</v>
      </c>
      <c r="V369" s="54"/>
      <c r="W369" s="142"/>
    </row>
    <row r="370" spans="1:23" s="1" customFormat="1" ht="19.899999999999999" customHeight="1" x14ac:dyDescent="0.2">
      <c r="A370" s="109" t="s">
        <v>472</v>
      </c>
      <c r="B370" s="150"/>
      <c r="C370" s="108"/>
      <c r="D370" s="192" t="s">
        <v>357</v>
      </c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3"/>
      <c r="Q370" s="196">
        <f>Q369</f>
        <v>-67402412.530000001</v>
      </c>
      <c r="R370" s="196"/>
      <c r="S370" s="196"/>
      <c r="T370" s="115">
        <f>T369</f>
        <v>-67794384.019999996</v>
      </c>
      <c r="U370" s="116" t="s">
        <v>40</v>
      </c>
      <c r="V370" s="54"/>
      <c r="W370" s="142"/>
    </row>
    <row r="371" spans="1:23" s="1" customFormat="1" ht="19.899999999999999" customHeight="1" x14ac:dyDescent="0.2">
      <c r="A371" s="109" t="s">
        <v>473</v>
      </c>
      <c r="B371" s="150"/>
      <c r="C371" s="108"/>
      <c r="D371" s="192" t="s">
        <v>474</v>
      </c>
      <c r="E371" s="192"/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3"/>
      <c r="Q371" s="196">
        <f>Q369</f>
        <v>-67402412.530000001</v>
      </c>
      <c r="R371" s="196"/>
      <c r="S371" s="196"/>
      <c r="T371" s="115">
        <f>T369</f>
        <v>-67794384.019999996</v>
      </c>
      <c r="U371" s="116" t="s">
        <v>40</v>
      </c>
      <c r="V371" s="54"/>
      <c r="W371" s="142"/>
    </row>
    <row r="372" spans="1:23" s="1" customFormat="1" ht="19.899999999999999" customHeight="1" x14ac:dyDescent="0.2">
      <c r="A372" s="109" t="s">
        <v>475</v>
      </c>
      <c r="B372" s="150"/>
      <c r="C372" s="108"/>
      <c r="D372" s="192" t="s">
        <v>476</v>
      </c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3"/>
      <c r="Q372" s="196">
        <f>Q369</f>
        <v>-67402412.530000001</v>
      </c>
      <c r="R372" s="196"/>
      <c r="S372" s="196"/>
      <c r="T372" s="115">
        <f>T369</f>
        <v>-67794384.019999996</v>
      </c>
      <c r="U372" s="116" t="s">
        <v>40</v>
      </c>
      <c r="V372" s="54"/>
      <c r="W372" s="142"/>
    </row>
    <row r="373" spans="1:23" s="1" customFormat="1" ht="19.899999999999999" customHeight="1" x14ac:dyDescent="0.2">
      <c r="A373" s="109" t="s">
        <v>352</v>
      </c>
      <c r="B373" s="150"/>
      <c r="C373" s="108"/>
      <c r="D373" s="192" t="s">
        <v>477</v>
      </c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3"/>
      <c r="Q373" s="196">
        <f>Q369</f>
        <v>-67402412.530000001</v>
      </c>
      <c r="R373" s="196"/>
      <c r="S373" s="196"/>
      <c r="T373" s="115">
        <f>T369</f>
        <v>-67794384.019999996</v>
      </c>
      <c r="U373" s="116" t="s">
        <v>40</v>
      </c>
      <c r="V373" s="54"/>
      <c r="W373" s="142"/>
    </row>
    <row r="374" spans="1:23" s="1" customFormat="1" ht="21.6" customHeight="1" x14ac:dyDescent="0.2">
      <c r="A374" s="110" t="s">
        <v>350</v>
      </c>
      <c r="B374" s="73"/>
      <c r="C374" s="191" t="s">
        <v>357</v>
      </c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3"/>
      <c r="Q374" s="196"/>
      <c r="R374" s="196"/>
      <c r="S374" s="196"/>
      <c r="T374" s="115"/>
      <c r="U374" s="116" t="s">
        <v>40</v>
      </c>
      <c r="V374" s="54"/>
      <c r="W374" s="142"/>
    </row>
    <row r="375" spans="1:23" s="1" customFormat="1" ht="19.899999999999999" customHeight="1" x14ac:dyDescent="0.2">
      <c r="A375" s="109" t="s">
        <v>353</v>
      </c>
      <c r="B375" s="72">
        <v>720</v>
      </c>
      <c r="C375" s="191" t="s">
        <v>454</v>
      </c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3"/>
      <c r="Q375" s="197">
        <v>46459042.670000002</v>
      </c>
      <c r="R375" s="198"/>
      <c r="S375" s="198"/>
      <c r="T375" s="115">
        <v>46851014.159999996</v>
      </c>
      <c r="U375" s="116" t="s">
        <v>40</v>
      </c>
      <c r="V375" s="54"/>
      <c r="W375" s="142"/>
    </row>
    <row r="376" spans="1:23" s="1" customFormat="1" ht="19.899999999999999" customHeight="1" x14ac:dyDescent="0.2">
      <c r="A376" s="109" t="s">
        <v>354</v>
      </c>
      <c r="B376" s="72"/>
      <c r="C376" s="191" t="s">
        <v>480</v>
      </c>
      <c r="D376" s="192"/>
      <c r="E376" s="192"/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3"/>
      <c r="Q376" s="197">
        <f>Q375</f>
        <v>46459042.670000002</v>
      </c>
      <c r="R376" s="198"/>
      <c r="S376" s="198"/>
      <c r="T376" s="115">
        <f>T375</f>
        <v>46851014.159999996</v>
      </c>
      <c r="U376" s="116" t="s">
        <v>40</v>
      </c>
      <c r="V376" s="54"/>
      <c r="W376" s="142"/>
    </row>
    <row r="377" spans="1:23" s="1" customFormat="1" ht="19.899999999999999" customHeight="1" x14ac:dyDescent="0.2">
      <c r="A377" s="109" t="s">
        <v>478</v>
      </c>
      <c r="B377" s="72"/>
      <c r="C377" s="108"/>
      <c r="D377" s="192" t="s">
        <v>481</v>
      </c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3"/>
      <c r="Q377" s="197">
        <f>Q375</f>
        <v>46459042.670000002</v>
      </c>
      <c r="R377" s="198"/>
      <c r="S377" s="198"/>
      <c r="T377" s="115">
        <f>T375</f>
        <v>46851014.159999996</v>
      </c>
      <c r="U377" s="116" t="s">
        <v>40</v>
      </c>
      <c r="V377" s="54"/>
      <c r="W377" s="142"/>
    </row>
    <row r="378" spans="1:23" s="1" customFormat="1" ht="19.899999999999999" customHeight="1" x14ac:dyDescent="0.2">
      <c r="A378" s="109" t="s">
        <v>479</v>
      </c>
      <c r="B378" s="72"/>
      <c r="C378" s="108"/>
      <c r="D378" s="192" t="s">
        <v>482</v>
      </c>
      <c r="E378" s="192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3"/>
      <c r="Q378" s="197">
        <f>Q375</f>
        <v>46459042.670000002</v>
      </c>
      <c r="R378" s="198"/>
      <c r="S378" s="198"/>
      <c r="T378" s="115">
        <f>T375</f>
        <v>46851014.159999996</v>
      </c>
      <c r="U378" s="116" t="s">
        <v>40</v>
      </c>
      <c r="V378" s="54"/>
      <c r="W378" s="142"/>
    </row>
    <row r="379" spans="1:23" s="74" customFormat="1" ht="25.15" customHeight="1" outlineLevel="1" x14ac:dyDescent="0.2">
      <c r="A379" s="109" t="s">
        <v>355</v>
      </c>
      <c r="B379" s="73"/>
      <c r="C379" s="22"/>
      <c r="D379" s="206" t="s">
        <v>358</v>
      </c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197">
        <f>Q375</f>
        <v>46459042.670000002</v>
      </c>
      <c r="R379" s="198"/>
      <c r="S379" s="198"/>
      <c r="T379" s="115">
        <f>T375</f>
        <v>46851014.159999996</v>
      </c>
      <c r="U379" s="116" t="s">
        <v>40</v>
      </c>
      <c r="W379" s="163"/>
    </row>
    <row r="380" spans="1:23" ht="42.6" customHeight="1" thickBot="1" x14ac:dyDescent="0.25">
      <c r="A380" s="147" t="s">
        <v>356</v>
      </c>
      <c r="B380" s="75">
        <v>700</v>
      </c>
      <c r="C380" s="237" t="s">
        <v>359</v>
      </c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5">
        <v>0</v>
      </c>
      <c r="R380" s="235"/>
      <c r="S380" s="235"/>
      <c r="T380" s="76">
        <v>0</v>
      </c>
      <c r="U380" s="124" t="s">
        <v>40</v>
      </c>
    </row>
    <row r="381" spans="1:23" ht="13.15" customHeight="1" x14ac:dyDescent="0.2">
      <c r="A381" s="104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151"/>
      <c r="R381" s="151"/>
      <c r="S381" s="151"/>
      <c r="T381" s="151"/>
      <c r="U381" s="77"/>
    </row>
    <row r="382" spans="1:23" s="78" customFormat="1" ht="12" customHeight="1" x14ac:dyDescent="0.25">
      <c r="A382" s="105" t="s">
        <v>539</v>
      </c>
      <c r="Q382" s="234" t="s">
        <v>540</v>
      </c>
      <c r="R382" s="234"/>
      <c r="S382" s="234"/>
      <c r="T382" s="234"/>
      <c r="W382" s="154"/>
    </row>
    <row r="383" spans="1:23" s="80" customFormat="1" ht="13.15" customHeight="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236" t="s">
        <v>41</v>
      </c>
      <c r="R383" s="236"/>
      <c r="S383" s="236"/>
      <c r="T383" s="236"/>
      <c r="U383" s="78"/>
      <c r="W383" s="153"/>
    </row>
    <row r="384" spans="1:23" s="78" customFormat="1" ht="12" customHeight="1" x14ac:dyDescent="0.2">
      <c r="Q384" s="83"/>
      <c r="R384" s="83"/>
      <c r="S384" s="83"/>
      <c r="T384" s="83"/>
      <c r="W384" s="154"/>
    </row>
    <row r="385" spans="1:23" s="106" customFormat="1" ht="27" customHeight="1" outlineLevel="1" x14ac:dyDescent="0.25">
      <c r="A385" s="166" t="s">
        <v>511</v>
      </c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74"/>
      <c r="R385" s="174"/>
      <c r="S385" s="174"/>
      <c r="T385" s="174"/>
      <c r="U385" s="166"/>
      <c r="W385" s="164"/>
    </row>
    <row r="386" spans="1:23" s="80" customFormat="1" ht="15.6" customHeight="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236" t="s">
        <v>41</v>
      </c>
      <c r="R386" s="236"/>
      <c r="S386" s="236"/>
      <c r="T386" s="236"/>
      <c r="U386" s="78"/>
      <c r="W386" s="153"/>
    </row>
    <row r="387" spans="1:23" s="78" customFormat="1" ht="12" customHeight="1" x14ac:dyDescent="0.2">
      <c r="Q387" s="83"/>
      <c r="R387" s="83"/>
      <c r="S387" s="83"/>
      <c r="T387" s="83"/>
      <c r="W387" s="154"/>
    </row>
    <row r="388" spans="1:23" s="106" customFormat="1" ht="13.15" customHeight="1" outlineLevel="1" x14ac:dyDescent="0.25">
      <c r="A388" s="105" t="s">
        <v>455</v>
      </c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233"/>
      <c r="R388" s="233"/>
      <c r="S388" s="233"/>
      <c r="T388" s="233"/>
      <c r="U388" s="78"/>
      <c r="W388" s="164"/>
    </row>
    <row r="389" spans="1:23" s="80" customFormat="1" ht="15" customHeight="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236" t="s">
        <v>41</v>
      </c>
      <c r="R389" s="236"/>
      <c r="S389" s="236"/>
      <c r="T389" s="236"/>
      <c r="U389" s="78"/>
      <c r="W389" s="153"/>
    </row>
    <row r="390" spans="1:23" s="80" customFormat="1" ht="12" customHeight="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83"/>
      <c r="R390" s="83"/>
      <c r="S390" s="83"/>
      <c r="T390" s="83"/>
      <c r="U390" s="78"/>
      <c r="W390" s="153"/>
    </row>
    <row r="391" spans="1:23" s="106" customFormat="1" ht="12" customHeight="1" outlineLevel="1" x14ac:dyDescent="0.2">
      <c r="A391" s="113" t="s">
        <v>542</v>
      </c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83"/>
      <c r="R391" s="83"/>
      <c r="S391" s="83"/>
      <c r="T391" s="83"/>
      <c r="U391" s="78"/>
      <c r="W391" s="164"/>
    </row>
    <row r="392" spans="1:23" s="74" customFormat="1" ht="12" customHeight="1" outlineLevel="1" x14ac:dyDescent="0.2">
      <c r="A392" s="7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40"/>
      <c r="R392" s="140"/>
      <c r="S392" s="140"/>
      <c r="T392" s="140"/>
      <c r="U392" s="1"/>
      <c r="W392" s="163"/>
    </row>
    <row r="393" spans="1:23" s="74" customFormat="1" ht="26.25" customHeight="1" outlineLevel="1" x14ac:dyDescent="0.2">
      <c r="A393" s="7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40"/>
      <c r="R393" s="140"/>
      <c r="S393" s="140"/>
      <c r="T393" s="140"/>
      <c r="U393" s="1"/>
      <c r="W393" s="163"/>
    </row>
    <row r="394" spans="1:23" ht="36" customHeight="1" x14ac:dyDescent="0.2"/>
    <row r="395" spans="1:23" s="74" customFormat="1" ht="11.85" customHeight="1" outlineLevel="1" x14ac:dyDescent="0.2">
      <c r="A395" s="7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40"/>
      <c r="R395" s="140"/>
      <c r="S395" s="140"/>
      <c r="T395" s="140"/>
      <c r="U395" s="1"/>
      <c r="W395" s="163"/>
    </row>
    <row r="400" spans="1:23" ht="24.4" customHeight="1" x14ac:dyDescent="0.2"/>
  </sheetData>
  <mergeCells count="742">
    <mergeCell ref="D301:P301"/>
    <mergeCell ref="Q301:S301"/>
    <mergeCell ref="Q88:S88"/>
    <mergeCell ref="D86:P86"/>
    <mergeCell ref="Q86:S86"/>
    <mergeCell ref="D87:P87"/>
    <mergeCell ref="Q87:S87"/>
    <mergeCell ref="Q156:S156"/>
    <mergeCell ref="D157:P157"/>
    <mergeCell ref="Q157:S157"/>
    <mergeCell ref="D56:P56"/>
    <mergeCell ref="D25:P25"/>
    <mergeCell ref="Q25:S25"/>
    <mergeCell ref="D23:P23"/>
    <mergeCell ref="Q23:S23"/>
    <mergeCell ref="D24:P24"/>
    <mergeCell ref="Q24:S24"/>
    <mergeCell ref="D32:P32"/>
    <mergeCell ref="D33:P33"/>
    <mergeCell ref="Q31:S31"/>
    <mergeCell ref="Q33:S33"/>
    <mergeCell ref="D64:P64"/>
    <mergeCell ref="Q64:S64"/>
    <mergeCell ref="Q62:S62"/>
    <mergeCell ref="Q56:S56"/>
    <mergeCell ref="Q52:S52"/>
    <mergeCell ref="D53:P53"/>
    <mergeCell ref="D315:P315"/>
    <mergeCell ref="Q315:S315"/>
    <mergeCell ref="D334:P334"/>
    <mergeCell ref="D335:P335"/>
    <mergeCell ref="D336:P336"/>
    <mergeCell ref="Q333:S333"/>
    <mergeCell ref="Q334:S334"/>
    <mergeCell ref="Q335:S335"/>
    <mergeCell ref="Q318:S318"/>
    <mergeCell ref="D333:P333"/>
    <mergeCell ref="D186:P186"/>
    <mergeCell ref="Q206:S206"/>
    <mergeCell ref="Q207:S207"/>
    <mergeCell ref="D197:P197"/>
    <mergeCell ref="D198:P198"/>
    <mergeCell ref="D207:P207"/>
    <mergeCell ref="Q203:S203"/>
    <mergeCell ref="Q202:S202"/>
    <mergeCell ref="Q205:S205"/>
    <mergeCell ref="Q106:S106"/>
    <mergeCell ref="Q227:S227"/>
    <mergeCell ref="D203:P203"/>
    <mergeCell ref="D205:P205"/>
    <mergeCell ref="D204:P204"/>
    <mergeCell ref="D212:P212"/>
    <mergeCell ref="D210:P210"/>
    <mergeCell ref="D155:P155"/>
    <mergeCell ref="Q155:S155"/>
    <mergeCell ref="D156:P156"/>
    <mergeCell ref="D179:P179"/>
    <mergeCell ref="D200:P200"/>
    <mergeCell ref="D193:P193"/>
    <mergeCell ref="D190:P190"/>
    <mergeCell ref="D191:P191"/>
    <mergeCell ref="D192:P192"/>
    <mergeCell ref="D182:P182"/>
    <mergeCell ref="D183:P183"/>
    <mergeCell ref="D184:P184"/>
    <mergeCell ref="D185:P185"/>
    <mergeCell ref="D181:P181"/>
    <mergeCell ref="D332:P332"/>
    <mergeCell ref="Q332:S332"/>
    <mergeCell ref="D331:P331"/>
    <mergeCell ref="Q331:S331"/>
    <mergeCell ref="D206:P206"/>
    <mergeCell ref="D209:P209"/>
    <mergeCell ref="Q229:S229"/>
    <mergeCell ref="Q224:S224"/>
    <mergeCell ref="Q225:S225"/>
    <mergeCell ref="D166:P166"/>
    <mergeCell ref="Q166:S166"/>
    <mergeCell ref="D103:P103"/>
    <mergeCell ref="Q103:S103"/>
    <mergeCell ref="D105:P105"/>
    <mergeCell ref="Q105:S105"/>
    <mergeCell ref="D104:P104"/>
    <mergeCell ref="Q111:S111"/>
    <mergeCell ref="Q104:S104"/>
    <mergeCell ref="D106:P106"/>
    <mergeCell ref="Q204:S204"/>
    <mergeCell ref="D222:P222"/>
    <mergeCell ref="D241:P241"/>
    <mergeCell ref="D230:P230"/>
    <mergeCell ref="D231:P231"/>
    <mergeCell ref="D232:P232"/>
    <mergeCell ref="D233:P233"/>
    <mergeCell ref="D240:P240"/>
    <mergeCell ref="D234:P234"/>
    <mergeCell ref="D237:P237"/>
    <mergeCell ref="D238:P238"/>
    <mergeCell ref="D213:P213"/>
    <mergeCell ref="D226:P226"/>
    <mergeCell ref="D214:P214"/>
    <mergeCell ref="D220:P220"/>
    <mergeCell ref="D219:P219"/>
    <mergeCell ref="D225:P225"/>
    <mergeCell ref="D218:P218"/>
    <mergeCell ref="D215:P215"/>
    <mergeCell ref="D216:P216"/>
    <mergeCell ref="D221:P221"/>
    <mergeCell ref="B6:S6"/>
    <mergeCell ref="D211:P211"/>
    <mergeCell ref="D151:P151"/>
    <mergeCell ref="D154:P154"/>
    <mergeCell ref="D202:P202"/>
    <mergeCell ref="D199:P199"/>
    <mergeCell ref="D201:P201"/>
    <mergeCell ref="D208:P208"/>
    <mergeCell ref="D180:P180"/>
    <mergeCell ref="Q200:S200"/>
    <mergeCell ref="D195:P195"/>
    <mergeCell ref="D196:P196"/>
    <mergeCell ref="D187:P187"/>
    <mergeCell ref="D189:P189"/>
    <mergeCell ref="D194:P194"/>
    <mergeCell ref="Q188:S188"/>
    <mergeCell ref="Q192:S192"/>
    <mergeCell ref="Q187:S187"/>
    <mergeCell ref="Q189:S189"/>
    <mergeCell ref="D178:P178"/>
    <mergeCell ref="D170:P170"/>
    <mergeCell ref="D177:P177"/>
    <mergeCell ref="D172:P172"/>
    <mergeCell ref="D173:P173"/>
    <mergeCell ref="D174:P174"/>
    <mergeCell ref="D175:P175"/>
    <mergeCell ref="T108:U108"/>
    <mergeCell ref="D119:P119"/>
    <mergeCell ref="D120:P120"/>
    <mergeCell ref="D115:P115"/>
    <mergeCell ref="D116:P116"/>
    <mergeCell ref="D117:P117"/>
    <mergeCell ref="D118:P118"/>
    <mergeCell ref="C114:P114"/>
    <mergeCell ref="A109:U109"/>
    <mergeCell ref="C111:P111"/>
    <mergeCell ref="D68:P68"/>
    <mergeCell ref="D75:P75"/>
    <mergeCell ref="Q112:S112"/>
    <mergeCell ref="D93:P93"/>
    <mergeCell ref="D98:P98"/>
    <mergeCell ref="D99:P99"/>
    <mergeCell ref="C112:P112"/>
    <mergeCell ref="D101:P101"/>
    <mergeCell ref="D102:P102"/>
    <mergeCell ref="D107:P107"/>
    <mergeCell ref="D65:P65"/>
    <mergeCell ref="D52:P52"/>
    <mergeCell ref="D29:P29"/>
    <mergeCell ref="D48:P48"/>
    <mergeCell ref="D80:P80"/>
    <mergeCell ref="D55:P55"/>
    <mergeCell ref="D73:P73"/>
    <mergeCell ref="D74:P74"/>
    <mergeCell ref="D66:P66"/>
    <mergeCell ref="D67:P67"/>
    <mergeCell ref="C14:P14"/>
    <mergeCell ref="Q14:S14"/>
    <mergeCell ref="D20:P20"/>
    <mergeCell ref="D26:P26"/>
    <mergeCell ref="D79:P79"/>
    <mergeCell ref="D39:P39"/>
    <mergeCell ref="D70:P70"/>
    <mergeCell ref="D71:P71"/>
    <mergeCell ref="D40:P40"/>
    <mergeCell ref="D41:P41"/>
    <mergeCell ref="A10:U10"/>
    <mergeCell ref="D37:P37"/>
    <mergeCell ref="D21:P21"/>
    <mergeCell ref="Q15:S15"/>
    <mergeCell ref="C12:P12"/>
    <mergeCell ref="D59:P59"/>
    <mergeCell ref="Q12:S12"/>
    <mergeCell ref="C15:P15"/>
    <mergeCell ref="C13:P13"/>
    <mergeCell ref="Q13:S13"/>
    <mergeCell ref="D78:P78"/>
    <mergeCell ref="Q114:S114"/>
    <mergeCell ref="C113:P113"/>
    <mergeCell ref="Q113:S113"/>
    <mergeCell ref="B1:S1"/>
    <mergeCell ref="C3:S3"/>
    <mergeCell ref="B5:S5"/>
    <mergeCell ref="D38:P38"/>
    <mergeCell ref="B7:S7"/>
    <mergeCell ref="B8:S8"/>
    <mergeCell ref="D223:P223"/>
    <mergeCell ref="D224:P224"/>
    <mergeCell ref="D245:P245"/>
    <mergeCell ref="D227:P227"/>
    <mergeCell ref="Q115:S115"/>
    <mergeCell ref="D72:P72"/>
    <mergeCell ref="D82:P82"/>
    <mergeCell ref="D83:P83"/>
    <mergeCell ref="D91:P91"/>
    <mergeCell ref="D90:P90"/>
    <mergeCell ref="D129:P129"/>
    <mergeCell ref="D130:P130"/>
    <mergeCell ref="D135:P135"/>
    <mergeCell ref="D134:P134"/>
    <mergeCell ref="T361:U361"/>
    <mergeCell ref="A362:U362"/>
    <mergeCell ref="Q359:S359"/>
    <mergeCell ref="D217:P217"/>
    <mergeCell ref="D228:P228"/>
    <mergeCell ref="D229:P229"/>
    <mergeCell ref="Q367:S367"/>
    <mergeCell ref="D149:P149"/>
    <mergeCell ref="D150:P150"/>
    <mergeCell ref="D133:P133"/>
    <mergeCell ref="D137:P137"/>
    <mergeCell ref="D138:P138"/>
    <mergeCell ref="D139:P139"/>
    <mergeCell ref="D140:P140"/>
    <mergeCell ref="D168:P168"/>
    <mergeCell ref="D176:P176"/>
    <mergeCell ref="C380:P380"/>
    <mergeCell ref="Q369:S369"/>
    <mergeCell ref="C364:P364"/>
    <mergeCell ref="Q364:S364"/>
    <mergeCell ref="C365:P365"/>
    <mergeCell ref="Q365:S365"/>
    <mergeCell ref="Q366:S366"/>
    <mergeCell ref="C367:P367"/>
    <mergeCell ref="C369:P369"/>
    <mergeCell ref="Q368:S368"/>
    <mergeCell ref="D379:P379"/>
    <mergeCell ref="D378:P378"/>
    <mergeCell ref="Q389:T389"/>
    <mergeCell ref="Q21:S21"/>
    <mergeCell ref="D34:P34"/>
    <mergeCell ref="Q34:S34"/>
    <mergeCell ref="Q383:T383"/>
    <mergeCell ref="D35:P35"/>
    <mergeCell ref="D36:P36"/>
    <mergeCell ref="Q386:T386"/>
    <mergeCell ref="Q382:T382"/>
    <mergeCell ref="Q376:S376"/>
    <mergeCell ref="Q379:S379"/>
    <mergeCell ref="Q377:S377"/>
    <mergeCell ref="Q378:S378"/>
    <mergeCell ref="Q380:S380"/>
    <mergeCell ref="Q388:T388"/>
    <mergeCell ref="D136:P136"/>
    <mergeCell ref="D158:P158"/>
    <mergeCell ref="D147:P147"/>
    <mergeCell ref="D141:P141"/>
    <mergeCell ref="D142:P142"/>
    <mergeCell ref="D148:P148"/>
    <mergeCell ref="D143:P143"/>
    <mergeCell ref="D144:P144"/>
    <mergeCell ref="D145:P145"/>
    <mergeCell ref="D123:P123"/>
    <mergeCell ref="D124:P124"/>
    <mergeCell ref="D121:P121"/>
    <mergeCell ref="D122:P122"/>
    <mergeCell ref="D96:P96"/>
    <mergeCell ref="D94:P94"/>
    <mergeCell ref="D95:P95"/>
    <mergeCell ref="D100:P100"/>
    <mergeCell ref="D97:P97"/>
    <mergeCell ref="D81:P81"/>
    <mergeCell ref="D89:P89"/>
    <mergeCell ref="D84:P84"/>
    <mergeCell ref="D85:P85"/>
    <mergeCell ref="D88:P88"/>
    <mergeCell ref="D92:P92"/>
    <mergeCell ref="D152:P152"/>
    <mergeCell ref="D153:P153"/>
    <mergeCell ref="D159:P159"/>
    <mergeCell ref="D125:P125"/>
    <mergeCell ref="D126:P126"/>
    <mergeCell ref="D131:P131"/>
    <mergeCell ref="D132:P132"/>
    <mergeCell ref="D127:P127"/>
    <mergeCell ref="D128:P128"/>
    <mergeCell ref="D146:P146"/>
    <mergeCell ref="D160:P160"/>
    <mergeCell ref="D188:P188"/>
    <mergeCell ref="D161:P161"/>
    <mergeCell ref="D171:P171"/>
    <mergeCell ref="D165:P165"/>
    <mergeCell ref="D162:P162"/>
    <mergeCell ref="D163:P163"/>
    <mergeCell ref="D164:P164"/>
    <mergeCell ref="D169:P169"/>
    <mergeCell ref="D167:P167"/>
    <mergeCell ref="Q358:S358"/>
    <mergeCell ref="D338:P338"/>
    <mergeCell ref="D339:P339"/>
    <mergeCell ref="Q360:S360"/>
    <mergeCell ref="D358:P358"/>
    <mergeCell ref="D235:P235"/>
    <mergeCell ref="D236:P236"/>
    <mergeCell ref="Q337:S337"/>
    <mergeCell ref="Q338:S338"/>
    <mergeCell ref="D311:P311"/>
    <mergeCell ref="D16:P16"/>
    <mergeCell ref="D17:P17"/>
    <mergeCell ref="D18:P18"/>
    <mergeCell ref="D19:P19"/>
    <mergeCell ref="C368:P368"/>
    <mergeCell ref="Q324:S324"/>
    <mergeCell ref="D351:P351"/>
    <mergeCell ref="D352:P352"/>
    <mergeCell ref="D353:P353"/>
    <mergeCell ref="D354:P354"/>
    <mergeCell ref="D243:P243"/>
    <mergeCell ref="D251:P251"/>
    <mergeCell ref="D252:P252"/>
    <mergeCell ref="D239:P239"/>
    <mergeCell ref="D246:P246"/>
    <mergeCell ref="D244:P244"/>
    <mergeCell ref="D242:P242"/>
    <mergeCell ref="D253:P253"/>
    <mergeCell ref="D254:P254"/>
    <mergeCell ref="D248:P248"/>
    <mergeCell ref="D247:P247"/>
    <mergeCell ref="D249:P249"/>
    <mergeCell ref="D250:P250"/>
    <mergeCell ref="D255:P255"/>
    <mergeCell ref="D256:P256"/>
    <mergeCell ref="D257:P257"/>
    <mergeCell ref="D265:P265"/>
    <mergeCell ref="D259:P259"/>
    <mergeCell ref="D258:P258"/>
    <mergeCell ref="D266:P266"/>
    <mergeCell ref="D267:P267"/>
    <mergeCell ref="D260:P260"/>
    <mergeCell ref="D268:P268"/>
    <mergeCell ref="D261:P261"/>
    <mergeCell ref="D262:P262"/>
    <mergeCell ref="D263:P263"/>
    <mergeCell ref="D264:P264"/>
    <mergeCell ref="D269:P269"/>
    <mergeCell ref="D270:P270"/>
    <mergeCell ref="D355:P355"/>
    <mergeCell ref="D286:P286"/>
    <mergeCell ref="D287:P287"/>
    <mergeCell ref="D288:P288"/>
    <mergeCell ref="D289:P289"/>
    <mergeCell ref="D290:P290"/>
    <mergeCell ref="D291:P291"/>
    <mergeCell ref="D271:P271"/>
    <mergeCell ref="D282:P282"/>
    <mergeCell ref="D272:P272"/>
    <mergeCell ref="D273:P273"/>
    <mergeCell ref="D274:P274"/>
    <mergeCell ref="D275:P275"/>
    <mergeCell ref="D276:P276"/>
    <mergeCell ref="D277:P277"/>
    <mergeCell ref="D280:P280"/>
    <mergeCell ref="D281:P281"/>
    <mergeCell ref="D279:P279"/>
    <mergeCell ref="D346:P346"/>
    <mergeCell ref="D344:P344"/>
    <mergeCell ref="D349:P349"/>
    <mergeCell ref="D347:P347"/>
    <mergeCell ref="D348:P348"/>
    <mergeCell ref="D283:P283"/>
    <mergeCell ref="D284:P284"/>
    <mergeCell ref="D285:P285"/>
    <mergeCell ref="D330:P330"/>
    <mergeCell ref="D324:P324"/>
    <mergeCell ref="Q123:S123"/>
    <mergeCell ref="Q124:S124"/>
    <mergeCell ref="Q125:S125"/>
    <mergeCell ref="D318:P318"/>
    <mergeCell ref="D316:P316"/>
    <mergeCell ref="Q136:S136"/>
    <mergeCell ref="Q137:S137"/>
    <mergeCell ref="D294:P294"/>
    <mergeCell ref="D295:P295"/>
    <mergeCell ref="D278:P278"/>
    <mergeCell ref="D292:P292"/>
    <mergeCell ref="D293:P293"/>
    <mergeCell ref="C366:P366"/>
    <mergeCell ref="C360:P360"/>
    <mergeCell ref="D359:P359"/>
    <mergeCell ref="D356:P356"/>
    <mergeCell ref="D357:P357"/>
    <mergeCell ref="D337:P337"/>
    <mergeCell ref="D326:P326"/>
    <mergeCell ref="D340:P340"/>
    <mergeCell ref="Q126:S126"/>
    <mergeCell ref="Q127:S127"/>
    <mergeCell ref="Q128:S128"/>
    <mergeCell ref="D314:P314"/>
    <mergeCell ref="D313:P313"/>
    <mergeCell ref="D300:P300"/>
    <mergeCell ref="D302:P302"/>
    <mergeCell ref="D312:P312"/>
    <mergeCell ref="D307:P307"/>
    <mergeCell ref="D309:P309"/>
    <mergeCell ref="D299:P299"/>
    <mergeCell ref="D304:P304"/>
    <mergeCell ref="Q130:S130"/>
    <mergeCell ref="Q116:S116"/>
    <mergeCell ref="Q117:S117"/>
    <mergeCell ref="Q122:S122"/>
    <mergeCell ref="Q118:S118"/>
    <mergeCell ref="Q119:S119"/>
    <mergeCell ref="Q120:S120"/>
    <mergeCell ref="Q121:S121"/>
    <mergeCell ref="Q139:S139"/>
    <mergeCell ref="Q140:S140"/>
    <mergeCell ref="Q141:S141"/>
    <mergeCell ref="Q129:S129"/>
    <mergeCell ref="D317:P317"/>
    <mergeCell ref="D305:P305"/>
    <mergeCell ref="D306:P306"/>
    <mergeCell ref="D296:P296"/>
    <mergeCell ref="D297:P297"/>
    <mergeCell ref="D298:P298"/>
    <mergeCell ref="Q186:S186"/>
    <mergeCell ref="Q175:S175"/>
    <mergeCell ref="Q176:S176"/>
    <mergeCell ref="Q178:S178"/>
    <mergeCell ref="Q179:S179"/>
    <mergeCell ref="Q180:S180"/>
    <mergeCell ref="Q181:S181"/>
    <mergeCell ref="Q182:S182"/>
    <mergeCell ref="Q184:S184"/>
    <mergeCell ref="Q177:S177"/>
    <mergeCell ref="Q208:S208"/>
    <mergeCell ref="Q209:S209"/>
    <mergeCell ref="Q221:S221"/>
    <mergeCell ref="Q220:S220"/>
    <mergeCell ref="Q219:S219"/>
    <mergeCell ref="Q218:S218"/>
    <mergeCell ref="Q210:S210"/>
    <mergeCell ref="Q211:S211"/>
    <mergeCell ref="Q212:S212"/>
    <mergeCell ref="Q215:S215"/>
    <mergeCell ref="Q238:S238"/>
    <mergeCell ref="Q213:S213"/>
    <mergeCell ref="Q214:S214"/>
    <mergeCell ref="Q217:S217"/>
    <mergeCell ref="Q223:S223"/>
    <mergeCell ref="Q216:S216"/>
    <mergeCell ref="Q222:S222"/>
    <mergeCell ref="Q228:S228"/>
    <mergeCell ref="Q226:S226"/>
    <mergeCell ref="Q234:S234"/>
    <mergeCell ref="Q235:S235"/>
    <mergeCell ref="Q236:S236"/>
    <mergeCell ref="Q237:S237"/>
    <mergeCell ref="Q230:S230"/>
    <mergeCell ref="Q231:S231"/>
    <mergeCell ref="Q232:S232"/>
    <mergeCell ref="Q233:S233"/>
    <mergeCell ref="Q246:S246"/>
    <mergeCell ref="Q247:S247"/>
    <mergeCell ref="Q248:S248"/>
    <mergeCell ref="Q239:S239"/>
    <mergeCell ref="Q240:S240"/>
    <mergeCell ref="Q241:S241"/>
    <mergeCell ref="Q242:S242"/>
    <mergeCell ref="Q243:S243"/>
    <mergeCell ref="Q244:S244"/>
    <mergeCell ref="Q245:S245"/>
    <mergeCell ref="Q269:S269"/>
    <mergeCell ref="Q258:S258"/>
    <mergeCell ref="Q259:S259"/>
    <mergeCell ref="Q260:S260"/>
    <mergeCell ref="Q261:S261"/>
    <mergeCell ref="Q262:S262"/>
    <mergeCell ref="Q263:S263"/>
    <mergeCell ref="Q268:S268"/>
    <mergeCell ref="Q264:S264"/>
    <mergeCell ref="Q265:S265"/>
    <mergeCell ref="Q340:S340"/>
    <mergeCell ref="Q350:S350"/>
    <mergeCell ref="Q319:S319"/>
    <mergeCell ref="Q310:S310"/>
    <mergeCell ref="Q316:S316"/>
    <mergeCell ref="Q312:S312"/>
    <mergeCell ref="Q314:S314"/>
    <mergeCell ref="Q317:S317"/>
    <mergeCell ref="Q311:S311"/>
    <mergeCell ref="Q336:S336"/>
    <mergeCell ref="Q351:S351"/>
    <mergeCell ref="Q326:S326"/>
    <mergeCell ref="Q356:S356"/>
    <mergeCell ref="Q321:S321"/>
    <mergeCell ref="Q322:S322"/>
    <mergeCell ref="Q327:S327"/>
    <mergeCell ref="Q328:S328"/>
    <mergeCell ref="Q342:S342"/>
    <mergeCell ref="Q352:S352"/>
    <mergeCell ref="Q339:S339"/>
    <mergeCell ref="Q347:S347"/>
    <mergeCell ref="Q348:S348"/>
    <mergeCell ref="Q353:S353"/>
    <mergeCell ref="Q89:S89"/>
    <mergeCell ref="Q26:S26"/>
    <mergeCell ref="Q40:S40"/>
    <mergeCell ref="Q38:S38"/>
    <mergeCell ref="Q39:S39"/>
    <mergeCell ref="Q41:S41"/>
    <mergeCell ref="Q307:S307"/>
    <mergeCell ref="Q298:S298"/>
    <mergeCell ref="Q299:S299"/>
    <mergeCell ref="Q290:S290"/>
    <mergeCell ref="Q320:S320"/>
    <mergeCell ref="Q294:S294"/>
    <mergeCell ref="Q313:S313"/>
    <mergeCell ref="Q63:S63"/>
    <mergeCell ref="Q71:S71"/>
    <mergeCell ref="Q16:S16"/>
    <mergeCell ref="Q17:S17"/>
    <mergeCell ref="Q18:S18"/>
    <mergeCell ref="Q19:S19"/>
    <mergeCell ref="Q20:S20"/>
    <mergeCell ref="Q44:S44"/>
    <mergeCell ref="Q29:S29"/>
    <mergeCell ref="Q30:S30"/>
    <mergeCell ref="Q73:S73"/>
    <mergeCell ref="Q66:S66"/>
    <mergeCell ref="Q67:S67"/>
    <mergeCell ref="Q68:S68"/>
    <mergeCell ref="Q69:S69"/>
    <mergeCell ref="Q65:S65"/>
    <mergeCell ref="Q75:S75"/>
    <mergeCell ref="Q28:S28"/>
    <mergeCell ref="Q59:S59"/>
    <mergeCell ref="Q48:S48"/>
    <mergeCell ref="Q51:S51"/>
    <mergeCell ref="Q57:S57"/>
    <mergeCell ref="Q58:S58"/>
    <mergeCell ref="Q70:S70"/>
    <mergeCell ref="Q74:S74"/>
    <mergeCell ref="Q72:S72"/>
    <mergeCell ref="Q76:S76"/>
    <mergeCell ref="Q77:S77"/>
    <mergeCell ref="Q82:S82"/>
    <mergeCell ref="Q78:S78"/>
    <mergeCell ref="Q81:S81"/>
    <mergeCell ref="Q79:S79"/>
    <mergeCell ref="D322:P322"/>
    <mergeCell ref="Q325:S325"/>
    <mergeCell ref="Q102:S102"/>
    <mergeCell ref="Q107:S107"/>
    <mergeCell ref="Q201:S201"/>
    <mergeCell ref="Q266:S266"/>
    <mergeCell ref="Q249:S249"/>
    <mergeCell ref="Q250:S250"/>
    <mergeCell ref="Q285:S285"/>
    <mergeCell ref="Q286:S286"/>
    <mergeCell ref="Q158:S158"/>
    <mergeCell ref="Q159:S159"/>
    <mergeCell ref="Q160:S160"/>
    <mergeCell ref="Q164:S164"/>
    <mergeCell ref="Q83:S83"/>
    <mergeCell ref="Q80:S80"/>
    <mergeCell ref="Q142:S142"/>
    <mergeCell ref="Q143:S143"/>
    <mergeCell ref="Q131:S131"/>
    <mergeCell ref="Q132:S132"/>
    <mergeCell ref="D47:P47"/>
    <mergeCell ref="Q47:S47"/>
    <mergeCell ref="Q49:S49"/>
    <mergeCell ref="Q55:S55"/>
    <mergeCell ref="Q60:S60"/>
    <mergeCell ref="Q61:S61"/>
    <mergeCell ref="Q54:S54"/>
    <mergeCell ref="D54:P54"/>
    <mergeCell ref="Q53:S53"/>
    <mergeCell ref="D57:P57"/>
    <mergeCell ref="D28:P28"/>
    <mergeCell ref="Q45:S45"/>
    <mergeCell ref="D46:P46"/>
    <mergeCell ref="Q46:S46"/>
    <mergeCell ref="Q42:S42"/>
    <mergeCell ref="D42:P42"/>
    <mergeCell ref="D44:P44"/>
    <mergeCell ref="D30:P30"/>
    <mergeCell ref="Q32:S32"/>
    <mergeCell ref="D31:P31"/>
    <mergeCell ref="D22:P22"/>
    <mergeCell ref="Q22:S22"/>
    <mergeCell ref="D45:P45"/>
    <mergeCell ref="D43:P43"/>
    <mergeCell ref="Q43:S43"/>
    <mergeCell ref="Q27:S27"/>
    <mergeCell ref="Q35:S35"/>
    <mergeCell ref="Q36:S36"/>
    <mergeCell ref="Q37:S37"/>
    <mergeCell ref="D27:P27"/>
    <mergeCell ref="D50:P50"/>
    <mergeCell ref="D49:P49"/>
    <mergeCell ref="Q185:S185"/>
    <mergeCell ref="Q91:S91"/>
    <mergeCell ref="Q162:S162"/>
    <mergeCell ref="Q163:S163"/>
    <mergeCell ref="Q174:S174"/>
    <mergeCell ref="Q98:S98"/>
    <mergeCell ref="Q183:S183"/>
    <mergeCell ref="Q50:S50"/>
    <mergeCell ref="Q279:S279"/>
    <mergeCell ref="Q276:S276"/>
    <mergeCell ref="Q275:S275"/>
    <mergeCell ref="Q272:S272"/>
    <mergeCell ref="Q273:S273"/>
    <mergeCell ref="D51:P51"/>
    <mergeCell ref="Q251:S251"/>
    <mergeCell ref="Q252:S252"/>
    <mergeCell ref="Q169:S169"/>
    <mergeCell ref="Q170:S170"/>
    <mergeCell ref="Q267:S267"/>
    <mergeCell ref="Q274:S274"/>
    <mergeCell ref="Q271:S271"/>
    <mergeCell ref="Q92:S92"/>
    <mergeCell ref="Q172:S172"/>
    <mergeCell ref="Q173:S173"/>
    <mergeCell ref="Q167:S167"/>
    <mergeCell ref="Q154:S154"/>
    <mergeCell ref="Q153:S153"/>
    <mergeCell ref="Q161:S161"/>
    <mergeCell ref="Q152:S152"/>
    <mergeCell ref="Q144:S144"/>
    <mergeCell ref="Q145:S145"/>
    <mergeCell ref="Q146:S146"/>
    <mergeCell ref="Q96:S96"/>
    <mergeCell ref="Q94:S94"/>
    <mergeCell ref="Q148:S148"/>
    <mergeCell ref="Q133:S133"/>
    <mergeCell ref="Q134:S134"/>
    <mergeCell ref="Q138:S138"/>
    <mergeCell ref="Q95:S95"/>
    <mergeCell ref="Q93:S93"/>
    <mergeCell ref="Q100:S100"/>
    <mergeCell ref="Q99:S99"/>
    <mergeCell ref="Q84:S84"/>
    <mergeCell ref="Q85:S85"/>
    <mergeCell ref="Q90:S90"/>
    <mergeCell ref="Q171:S171"/>
    <mergeCell ref="Q101:S101"/>
    <mergeCell ref="Q97:S97"/>
    <mergeCell ref="Q150:S150"/>
    <mergeCell ref="Q168:S168"/>
    <mergeCell ref="Q151:S151"/>
    <mergeCell ref="Q135:S135"/>
    <mergeCell ref="Q165:S165"/>
    <mergeCell ref="Q147:S147"/>
    <mergeCell ref="Q149:S149"/>
    <mergeCell ref="Q191:S191"/>
    <mergeCell ref="Q293:S293"/>
    <mergeCell ref="Q257:S257"/>
    <mergeCell ref="Q193:S193"/>
    <mergeCell ref="Q194:S194"/>
    <mergeCell ref="Q288:S288"/>
    <mergeCell ref="Q283:S283"/>
    <mergeCell ref="Q270:S270"/>
    <mergeCell ref="Q278:S278"/>
    <mergeCell ref="Q277:S277"/>
    <mergeCell ref="D329:P329"/>
    <mergeCell ref="Q329:S329"/>
    <mergeCell ref="Q354:S354"/>
    <mergeCell ref="Q357:S357"/>
    <mergeCell ref="Q330:S330"/>
    <mergeCell ref="Q370:S370"/>
    <mergeCell ref="Q345:S345"/>
    <mergeCell ref="Q341:S341"/>
    <mergeCell ref="Q346:S346"/>
    <mergeCell ref="Q349:S349"/>
    <mergeCell ref="D377:P377"/>
    <mergeCell ref="D373:P373"/>
    <mergeCell ref="D372:P372"/>
    <mergeCell ref="Q372:S372"/>
    <mergeCell ref="C374:P374"/>
    <mergeCell ref="C376:P376"/>
    <mergeCell ref="Q374:S374"/>
    <mergeCell ref="Q375:S375"/>
    <mergeCell ref="C375:P375"/>
    <mergeCell ref="D58:P58"/>
    <mergeCell ref="D60:P60"/>
    <mergeCell ref="D69:P69"/>
    <mergeCell ref="D61:P61"/>
    <mergeCell ref="D63:P63"/>
    <mergeCell ref="Q373:S373"/>
    <mergeCell ref="Q287:S287"/>
    <mergeCell ref="D371:P371"/>
    <mergeCell ref="Q371:S371"/>
    <mergeCell ref="Q343:S343"/>
    <mergeCell ref="D308:P308"/>
    <mergeCell ref="D370:P370"/>
    <mergeCell ref="D310:P310"/>
    <mergeCell ref="D303:P303"/>
    <mergeCell ref="D321:P321"/>
    <mergeCell ref="D350:P350"/>
    <mergeCell ref="D343:P343"/>
    <mergeCell ref="D341:P341"/>
    <mergeCell ref="D342:P342"/>
    <mergeCell ref="D345:P345"/>
    <mergeCell ref="Q292:S292"/>
    <mergeCell ref="Q282:S282"/>
    <mergeCell ref="D76:P76"/>
    <mergeCell ref="D62:P62"/>
    <mergeCell ref="Q253:S253"/>
    <mergeCell ref="Q254:S254"/>
    <mergeCell ref="Q256:S256"/>
    <mergeCell ref="Q255:S255"/>
    <mergeCell ref="Q197:S197"/>
    <mergeCell ref="Q198:S198"/>
    <mergeCell ref="Q291:S291"/>
    <mergeCell ref="D77:P77"/>
    <mergeCell ref="Q280:S280"/>
    <mergeCell ref="Q281:S281"/>
    <mergeCell ref="Q289:S289"/>
    <mergeCell ref="Q284:S284"/>
    <mergeCell ref="Q199:S199"/>
    <mergeCell ref="Q196:S196"/>
    <mergeCell ref="Q195:S195"/>
    <mergeCell ref="Q190:S190"/>
    <mergeCell ref="Q295:S295"/>
    <mergeCell ref="Q300:S300"/>
    <mergeCell ref="Q323:S323"/>
    <mergeCell ref="Q296:S296"/>
    <mergeCell ref="Q306:S306"/>
    <mergeCell ref="Q309:S309"/>
    <mergeCell ref="Q304:S304"/>
    <mergeCell ref="Q303:S303"/>
    <mergeCell ref="Q302:S302"/>
    <mergeCell ref="Q297:S297"/>
    <mergeCell ref="Q308:S308"/>
    <mergeCell ref="Q355:S355"/>
    <mergeCell ref="Q305:S305"/>
    <mergeCell ref="D319:P319"/>
    <mergeCell ref="D327:P327"/>
    <mergeCell ref="D325:P325"/>
    <mergeCell ref="D320:P320"/>
    <mergeCell ref="D323:P323"/>
    <mergeCell ref="D328:P328"/>
    <mergeCell ref="Q344:S344"/>
  </mergeCells>
  <phoneticPr fontId="0" type="noConversion"/>
  <pageMargins left="0.59055118110236227" right="0.59055118110236227" top="0.78740157480314965" bottom="0.59055118110236227" header="0.51181102362204722" footer="0.51181102362204722"/>
  <pageSetup paperSize="9" scale="63" orientation="landscape" r:id="rId1"/>
  <headerFooter alignWithMargins="0"/>
  <rowBreaks count="11" manualBreakCount="11">
    <brk id="26" max="20" man="1"/>
    <brk id="50" max="20" man="1"/>
    <brk id="64" max="20" man="1"/>
    <brk id="87" max="20" man="1"/>
    <brk id="107" max="20" man="1"/>
    <brk id="150" max="20" man="1"/>
    <brk id="197" max="20" man="1"/>
    <brk id="245" max="20" man="1"/>
    <brk id="294" max="20" man="1"/>
    <brk id="343" max="20" man="1"/>
    <brk id="360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 Строева</dc:creator>
  <cp:keywords/>
  <dc:description/>
  <cp:lastModifiedBy>sveta Stroeva</cp:lastModifiedBy>
  <cp:revision>1</cp:revision>
  <cp:lastPrinted>2015-06-22T04:32:36Z</cp:lastPrinted>
  <dcterms:created xsi:type="dcterms:W3CDTF">2013-02-04T07:01:46Z</dcterms:created>
  <dcterms:modified xsi:type="dcterms:W3CDTF">2022-12-03T16:13:32Z</dcterms:modified>
</cp:coreProperties>
</file>